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R:\IIC3\00_Allgemeines\00_8 Programmbezogene Presse_ÖA-Arbeit_ab 2016\#004 Publikationen\2021_BEG Reporting\"/>
    </mc:Choice>
  </mc:AlternateContent>
  <xr:revisionPtr revIDLastSave="0" documentId="13_ncr:1_{F885891D-FD98-4155-ABFC-97040CBE5148}" xr6:coauthVersionLast="36" xr6:coauthVersionMax="36" xr10:uidLastSave="{00000000-0000-0000-0000-000000000000}"/>
  <bookViews>
    <workbookView xWindow="0" yWindow="0" windowWidth="28800" windowHeight="12765" xr2:uid="{00000000-000D-0000-FFFF-FFFF00000000}"/>
  </bookViews>
  <sheets>
    <sheet name="Deckblatt" sheetId="1" r:id="rId1"/>
    <sheet name="Übersicht BEG" sheetId="2" r:id="rId2"/>
    <sheet name="Übersicht Jahre" sheetId="3" state="hidden" r:id="rId3"/>
    <sheet name="BEG WG" sheetId="4" r:id="rId4"/>
    <sheet name="BEG NWG" sheetId="5" r:id="rId5"/>
  </sheets>
  <definedNames>
    <definedName name="_xlnm.Print_Area" localSheetId="4">'BEG NWG'!$A$1:$E$33</definedName>
    <definedName name="_xlnm.Print_Area" localSheetId="3">'BEG WG'!$A$1:$G$41</definedName>
    <definedName name="_xlnm.Print_Area" localSheetId="0">Deckblatt!$A$1:$O$38</definedName>
    <definedName name="_xlnm.Print_Area" localSheetId="1">'Übersicht BEG'!$A$1:$H$22</definedName>
  </definedNames>
  <calcPr calcId="191029" concurrentCalc="0"/>
</workbook>
</file>

<file path=xl/calcChain.xml><?xml version="1.0" encoding="utf-8"?>
<calcChain xmlns="http://schemas.openxmlformats.org/spreadsheetml/2006/main">
  <c r="C14" i="4" l="1"/>
  <c r="C26" i="5"/>
  <c r="D26" i="5"/>
  <c r="C25" i="5"/>
  <c r="D25" i="5"/>
  <c r="C24" i="5"/>
  <c r="D24" i="5"/>
  <c r="C23" i="5"/>
  <c r="D23" i="5"/>
  <c r="C22" i="5"/>
  <c r="D22" i="5"/>
  <c r="C21" i="5"/>
  <c r="D21" i="5"/>
  <c r="C20" i="5"/>
  <c r="D20" i="5"/>
  <c r="C19" i="5"/>
  <c r="D19" i="5"/>
  <c r="C18" i="5"/>
  <c r="D18" i="5"/>
  <c r="C17" i="5"/>
  <c r="D17" i="5"/>
  <c r="C16" i="5"/>
  <c r="D16" i="5"/>
  <c r="C15" i="5"/>
  <c r="D15" i="5"/>
  <c r="C14" i="5"/>
  <c r="D14" i="5"/>
  <c r="C13" i="5"/>
  <c r="D13" i="5"/>
  <c r="C12" i="5"/>
  <c r="D12" i="5"/>
  <c r="C11" i="5"/>
  <c r="D11" i="5"/>
  <c r="C10" i="5"/>
  <c r="D10" i="5"/>
  <c r="C9" i="5"/>
  <c r="D9" i="5"/>
  <c r="C8" i="5"/>
  <c r="D8" i="5"/>
  <c r="C7" i="5"/>
  <c r="D7" i="5"/>
  <c r="C6" i="5"/>
  <c r="D6" i="5"/>
  <c r="D33" i="4"/>
  <c r="F33" i="4"/>
  <c r="C33" i="4"/>
  <c r="E33" i="4"/>
  <c r="D32" i="4"/>
  <c r="F32" i="4"/>
  <c r="C32" i="4"/>
  <c r="E32" i="4"/>
  <c r="D31" i="4"/>
  <c r="F31" i="4"/>
  <c r="C31" i="4"/>
  <c r="E31" i="4"/>
  <c r="F30" i="4"/>
  <c r="E30" i="4"/>
  <c r="D29" i="4"/>
  <c r="F29" i="4"/>
  <c r="C29" i="4"/>
  <c r="E29" i="4"/>
  <c r="D28" i="4"/>
  <c r="F28" i="4"/>
  <c r="C28" i="4"/>
  <c r="E28" i="4"/>
  <c r="D27" i="4"/>
  <c r="F27" i="4"/>
  <c r="C27" i="4"/>
  <c r="D26" i="4"/>
  <c r="F26" i="4"/>
  <c r="C26" i="4"/>
  <c r="E26" i="4"/>
  <c r="D25" i="4"/>
  <c r="F25" i="4"/>
  <c r="C25" i="4"/>
  <c r="E25" i="4"/>
  <c r="D24" i="4"/>
  <c r="F24" i="4"/>
  <c r="C24" i="4"/>
  <c r="E24" i="4"/>
  <c r="D23" i="4"/>
  <c r="F23" i="4"/>
  <c r="C23" i="4"/>
  <c r="E23" i="4"/>
  <c r="D22" i="4"/>
  <c r="F22" i="4"/>
  <c r="C22" i="4"/>
  <c r="E22" i="4"/>
  <c r="D21" i="4"/>
  <c r="F21" i="4"/>
  <c r="C21" i="4"/>
  <c r="E21" i="4"/>
  <c r="D20" i="4"/>
  <c r="F20" i="4"/>
  <c r="C20" i="4"/>
  <c r="E20" i="4"/>
  <c r="D19" i="4"/>
  <c r="F19" i="4"/>
  <c r="C19" i="4"/>
  <c r="E19" i="4"/>
  <c r="D18" i="4"/>
  <c r="F18" i="4"/>
  <c r="C18" i="4"/>
  <c r="E18" i="4"/>
  <c r="D17" i="4"/>
  <c r="F17" i="4"/>
  <c r="C17" i="4"/>
  <c r="E17" i="4"/>
  <c r="D16" i="4"/>
  <c r="F16" i="4"/>
  <c r="G9" i="2"/>
  <c r="C16" i="4"/>
  <c r="E16" i="4"/>
  <c r="D15" i="4"/>
  <c r="F15" i="4"/>
  <c r="C15" i="4"/>
  <c r="E15" i="4"/>
  <c r="D14" i="4"/>
  <c r="F14" i="4"/>
  <c r="E14" i="4"/>
  <c r="D13" i="4"/>
  <c r="F13" i="4"/>
  <c r="C13" i="4"/>
  <c r="E13" i="4"/>
  <c r="D12" i="4"/>
  <c r="F12" i="4"/>
  <c r="C12" i="4"/>
  <c r="E12" i="4"/>
  <c r="D11" i="4"/>
  <c r="F11" i="4"/>
  <c r="C11" i="4"/>
  <c r="E11" i="4"/>
  <c r="D10" i="4"/>
  <c r="F10" i="4"/>
  <c r="C10" i="4"/>
  <c r="E10" i="4"/>
  <c r="D9" i="4"/>
  <c r="F9" i="4"/>
  <c r="C9" i="4"/>
  <c r="E9" i="4"/>
  <c r="D8" i="4"/>
  <c r="F8" i="4"/>
  <c r="C8" i="4"/>
  <c r="E8" i="4"/>
  <c r="D7" i="4"/>
  <c r="F7" i="4"/>
  <c r="C7" i="4"/>
  <c r="E7" i="4"/>
  <c r="D6" i="4"/>
  <c r="F6" i="4"/>
  <c r="G8" i="2"/>
  <c r="C6" i="4"/>
  <c r="E6" i="4"/>
  <c r="G10" i="2"/>
</calcChain>
</file>

<file path=xl/sharedStrings.xml><?xml version="1.0" encoding="utf-8"?>
<sst xmlns="http://schemas.openxmlformats.org/spreadsheetml/2006/main" count="102" uniqueCount="83">
  <si>
    <r>
      <rPr>
        <sz val="28"/>
        <color theme="1"/>
        <rFont val="Cambia"/>
      </rPr>
      <t xml:space="preserve"> Bundesförderung 
 für effiziente Gebäude (BEG)</t>
    </r>
    <r>
      <rPr>
        <sz val="11"/>
        <color theme="1"/>
        <rFont val="Calibri"/>
        <scheme val="minor"/>
      </rPr>
      <t xml:space="preserve">
</t>
    </r>
    <r>
      <rPr>
        <sz val="16"/>
        <color rgb="FF00B0F0"/>
        <rFont val="Calibri"/>
        <scheme val="minor"/>
      </rPr>
      <t xml:space="preserve">
 Reporting zur BEG-Förderung (Stand: Oktober 2021)</t>
    </r>
    <r>
      <rPr>
        <sz val="11"/>
        <color theme="1"/>
        <rFont val="Calibri"/>
        <scheme val="minor"/>
      </rPr>
      <t xml:space="preserve">
</t>
    </r>
    <r>
      <rPr>
        <sz val="10.5"/>
        <color theme="1"/>
        <rFont val="Calibri"/>
        <scheme val="minor"/>
      </rPr>
      <t xml:space="preserve">Die Bundesförderung für effiziente Gebäude (BEG) des Bundesministeriums für Wirtschaft und Energie bündelt die Förderung von  Energieeffizienz und Erneuerbaren Energien im Gebäudebereich. Sie besteht aus drei Teilprogrammen:
  • BEG WG: Neubau und Komplettsanierung von Wohngebäuden zum Effizienzhaus
  • BEG NWG: Neubau und Komplettsanierung von Nichtwohngebäuden zum Effizienzgebäude
  • BEG EM: Sanierung mit Einzelmaßnahmen an Wohn- und Nichtwohngebäuden
Antragsberechtigt sind Privatpersonen, Kommunen, gemeinnützige Einrichtungen sowie Unternehmen. 
Zuständig für die Durchführung der BEG sind die KfW und das Bundesamt für Wirtschaft und Ausfuhrkontrolle (BAFA). Die Förderung erfolgt entweder durch einen nicht rückzahlbaren Investitionszuschuss (Zuschuss) oder in Form eines zinsgünstigen Kredits in Verbindung mit einem Teilschuldenerlass/Tilgungszuschuss aus Bundesmitteln (Kredit). 
Weitere Informationen:
www.kfw.de/beg
www.bafa.de/beg 
Die Daten in diesem Dokument geben einen Überblick über die Nachfrage des Förderangebots. Alle Zahlen beziehen sich auf die Summe aus Zuschuss- und Kreditförderung. Das Reporting wird 
vierteljährlich aktualisiert und unter www.machts-effizient.de/beg veröffentlicht. 
</t>
    </r>
  </si>
  <si>
    <t>Bundesförderung für effiziente Gebäude - Übersicht</t>
  </si>
  <si>
    <t>Anzahl Zusagen III/ 2021 Summe</t>
  </si>
  <si>
    <t>Anzahl Zusagen seit Start</t>
  </si>
  <si>
    <t>BEG WG</t>
  </si>
  <si>
    <t>Neubau</t>
  </si>
  <si>
    <t>Sanierung</t>
  </si>
  <si>
    <t>Summe BEG WG</t>
  </si>
  <si>
    <t>BEG NWG</t>
  </si>
  <si>
    <t>Summe BEG NWG</t>
  </si>
  <si>
    <t>BEG EM</t>
  </si>
  <si>
    <t xml:space="preserve">   WG</t>
  </si>
  <si>
    <t xml:space="preserve">   NWG</t>
  </si>
  <si>
    <t xml:space="preserve">   Summe BEG EM</t>
  </si>
  <si>
    <t>Summe</t>
  </si>
  <si>
    <t>Bundesförderung für effiziente Gebäude - Übersicht nach Jahren</t>
  </si>
  <si>
    <t>Anzahl Zusagen</t>
  </si>
  <si>
    <t>Anzahl Zusagen in Wohneinheiten</t>
  </si>
  <si>
    <t>Neubau WG</t>
  </si>
  <si>
    <t>Sanierung WG</t>
  </si>
  <si>
    <t>Neubau NWG</t>
  </si>
  <si>
    <t>Sanierung NWG</t>
  </si>
  <si>
    <t xml:space="preserve">für </t>
  </si>
  <si>
    <t>Wohngebäude</t>
  </si>
  <si>
    <t>Nichtwohngebäude</t>
  </si>
  <si>
    <t>Bundesförderung für effiziente Gebäude - Zusagen im Teilprogramm BEG WG</t>
  </si>
  <si>
    <t xml:space="preserve">Neubau Effizienzhaus 55 </t>
  </si>
  <si>
    <t>Neubau Effizienzhaus 55 EE</t>
  </si>
  <si>
    <t>Neubau Effizienzhaus 55 NH</t>
  </si>
  <si>
    <t>Neubau Effizienzhaus 40</t>
  </si>
  <si>
    <t>Neubau Effizienzhaus 40 EE</t>
  </si>
  <si>
    <t>Neubau Effizienzhaus 40 NH</t>
  </si>
  <si>
    <t>Neubau Effizienzhaus 40 Plus</t>
  </si>
  <si>
    <t>Neubau Effizienzhäuser EE (Summe)</t>
  </si>
  <si>
    <t>Neubau Effizienzhäuser NH (Summe)</t>
  </si>
  <si>
    <t>Sanierung Effizienzhaus Denkmal</t>
  </si>
  <si>
    <t>Sanierung Effizienzhaus Denkmal EE</t>
  </si>
  <si>
    <t>Sanierung Effizienzhaus 100</t>
  </si>
  <si>
    <t>Sanierung Effizienzhaus 100 EE</t>
  </si>
  <si>
    <t>Sanierung Effizienzhaus 85</t>
  </si>
  <si>
    <t>Sanierung Effizienzhaus 85 EE</t>
  </si>
  <si>
    <t>Sanierung Effizienzhaus 70</t>
  </si>
  <si>
    <t>Sanierung Effizienzhaus 70 EE</t>
  </si>
  <si>
    <t>Sanierung Effizienzhaus 55</t>
  </si>
  <si>
    <t>Sanierung Effizienzhaus 55 EE</t>
  </si>
  <si>
    <t>Sanierung Effizienzhaus 40</t>
  </si>
  <si>
    <t>Sanierung Effizienzhaus 40 EE</t>
  </si>
  <si>
    <t>Sanierung Effizienzhäuser EE (Summe)</t>
  </si>
  <si>
    <t>Mit iSFP</t>
  </si>
  <si>
    <t>Fachplanung und Baubegleitung</t>
  </si>
  <si>
    <t>Neubau Effizienzhaus Fachplanung und Baubegleitung</t>
  </si>
  <si>
    <t>Sanierung Effizienzhaus Fachplanung und Baubegleitung</t>
  </si>
  <si>
    <t xml:space="preserve">Die Daten zeigen die Aufteilung aller Zusagen im Rahmen der BEG WG in Neubau und Sanierung vom 1. Juli bis zum 30. September 2021. Zusätzlich wird die Aufteilung nach unterschiedlichen Effizienzhaus-Stufen dargestellt. </t>
  </si>
  <si>
    <t>Bundesförderung für effiziente Gebäude - Zusagen im Teilprogramm BEG NWG</t>
  </si>
  <si>
    <t>Neubau Effizienzgebäude 55</t>
  </si>
  <si>
    <t>Neubau Effizienzgebäude 55 EE</t>
  </si>
  <si>
    <t>Neubau Effizienzgebäude 40</t>
  </si>
  <si>
    <t>Neubau Effizienzgebäude 40 EE</t>
  </si>
  <si>
    <t>Neubau Effizienzgebäude EE (Summe)</t>
  </si>
  <si>
    <t>Sanierung Effizienzgebäude Denkmal</t>
  </si>
  <si>
    <t>Sanierung Effizienzgebäude Denkmal EE</t>
  </si>
  <si>
    <t>Sanierung Effizienzgebäude 100</t>
  </si>
  <si>
    <t>Sanierung Effizienzgebäude 100 EE</t>
  </si>
  <si>
    <t>Sanierung Effizienzgebäude 70</t>
  </si>
  <si>
    <t>Sanierung Effizienzgebäude 70 EE</t>
  </si>
  <si>
    <t>Sanierung Effizienzgebäude 55</t>
  </si>
  <si>
    <t>Sanierung Effizienzgebäude 55 EE</t>
  </si>
  <si>
    <t>Sanierung Effizienzgebäude 40</t>
  </si>
  <si>
    <t>Sanierung Effizienzgebäude 40 EE</t>
  </si>
  <si>
    <t>Sanierung Effizienzgebäude EE (Summe)</t>
  </si>
  <si>
    <t>Fachplanung und Baubegleitung NWG</t>
  </si>
  <si>
    <t>Neubau Effizienzgebäude Fachplanung und Baubegleitung</t>
  </si>
  <si>
    <t>Sanierung Effizienzgebäude Fachplanung und Baubegleitung</t>
  </si>
  <si>
    <t xml:space="preserve">Die Daten zeigen die Aufteilung aller Zusagen im Rahmen der BEG NWG in Neubau und Sanierung vom 1. Juli bis zum 30. September 2021. Zusätzlich wird die Aufteilung nach unterschiedlichen Effizienzgebäude-Stufen dargestellt. </t>
  </si>
  <si>
    <t>Die Daten zeigen die bewilligten Anträge für alle Teilprogramme der BEG, Stand 30. September 2021. Ausgewertet wurden die Zusagen im Rahmen der BEG EM Zuschussförderung ab 1. Januar 2021 sowie für BEG EM Kreditförderung, BEG WG und BEG NWG ab 1. Juli 2021. Als Zusage gilt ein bewilligter Antrag von BAFA oder KfW.</t>
  </si>
  <si>
    <t>Anzahl Zusagen in Wohneinheiten seit Start 
Kredit und Zuschuss</t>
  </si>
  <si>
    <t>Anzahl Zusagen in Wohneinheiten III/2021 
Kredit und Zuschuss</t>
  </si>
  <si>
    <t>Anzahl Zusagen III/2021 
Kredit und Zuschuss</t>
  </si>
  <si>
    <t>Anzahl Zusagen seit Start 
Kredit und Zuschuss</t>
  </si>
  <si>
    <r>
      <rPr>
        <sz val="26"/>
        <color theme="1"/>
        <rFont val="BundesSans Office"/>
        <family val="2"/>
      </rPr>
      <t>Bundesförderung für effiziente Gebäude (BEG)</t>
    </r>
    <r>
      <rPr>
        <sz val="28"/>
        <color theme="1"/>
        <rFont val="BundesSans Cond Web"/>
      </rPr>
      <t xml:space="preserve">
</t>
    </r>
    <r>
      <rPr>
        <sz val="11"/>
        <color theme="1"/>
        <rFont val="Calibri"/>
        <scheme val="minor"/>
      </rPr>
      <t xml:space="preserve">
</t>
    </r>
    <r>
      <rPr>
        <sz val="15.5"/>
        <color rgb="FF00B0F0"/>
        <rFont val="BundesSans Office"/>
        <family val="2"/>
      </rPr>
      <t xml:space="preserve">Reporting zur BEG-Förderung (Stand:30.9.2021) </t>
    </r>
    <r>
      <rPr>
        <sz val="16"/>
        <color rgb="FF00B0F0"/>
        <rFont val="Calibri"/>
        <scheme val="minor"/>
      </rPr>
      <t xml:space="preserve">
</t>
    </r>
    <r>
      <rPr>
        <sz val="16"/>
        <color rgb="FF00B0F0"/>
        <rFont val="Cambria"/>
        <family val="1"/>
      </rPr>
      <t xml:space="preserve">
</t>
    </r>
    <r>
      <rPr>
        <sz val="11.5"/>
        <rFont val="Cambria"/>
        <family val="1"/>
      </rPr>
      <t xml:space="preserve">Die Bundesförderung für effiziente Gebäude (BEG) des Bundesministeriums für Wirtschaft und Klimaschutz bündelt die Förderung von Energieeffizienz und erneuerbaren Energien im Gebäudebereich. Sie besteht aus drei Teilprogrammen:
• BEG WG: Neubau und Komplettsanierung von Wohngebäuden zum Effizienzhaus
• BEG NWG: Neubau und Komplettsanierung von Nichtwohngebäuden zum Effizienzgebäude
• BEG EM: Sanierung mit Einzelmaßnahmen an Wohn- und Nichtwohngebäuden
Antragsberechtigt sind Privatpersonen, Kommunen, gemeinnützige Einrichtungen sowie Unternehmen. 
Umgesetzt wird die BEG durch die KfW und das Bundesamt für Wirtschaft und Ausfuhrkontrolle (BAFA). Die Förderung erfolgt entweder durch einen nicht rückzahlbaren Investitionszuschuss (Zuschuss) oder in Form eines zinsgünstigen Kredits in Verbindung mit einem Tilgungszuschuss aus Bundesmitteln (Kredit). 
</t>
    </r>
    <r>
      <rPr>
        <sz val="11.5"/>
        <rFont val="Cambria"/>
        <family val="1"/>
      </rPr>
      <t xml:space="preserve">Weitere Informationen:
www.KfW.de/beg
www.bafa.de/beg 
Dieses Dokument gibt einen Gesamtüberblick über die Zusagen für Fördermaßnahmen bei der BEG bei der KfW und dem BAFA. Als Zusage gilt ein bewilligter Antrag. Die Zahlen beziehen sich auf die Summe aus Zuschuss- und Kreditförderung. Dabei ist zu beachten, dass die Zuschussförderung für Einzelmaßnahmen beim BAFA bereits zum 1. Januar 2021 gestartet ist. Mit dem Programmstart bei der KfW wurden ab dem 1. Juli 2021 die BEG WG und BEG NWG sowie eine Kreditvariante für Einzelmaßnahmen zur Verfügung gestellt. 
Dieses Reporting wird vierteljährlich aktualisiert und unter www.machts-effizient.de/beg veröffentlicht. Für die Richtigkeit der Zahlen wird keine Gewähr übernommen. Daten zu BEG EM werden baldmöglichst veröffentlicht. 
</t>
    </r>
    <r>
      <rPr>
        <sz val="16"/>
        <color rgb="FF00B0F0"/>
        <rFont val="Calibri"/>
        <scheme val="minor"/>
      </rPr>
      <t xml:space="preserve">
</t>
    </r>
    <r>
      <rPr>
        <sz val="10.5"/>
        <color theme="1"/>
        <rFont val="Calibri"/>
        <scheme val="minor"/>
      </rPr>
      <t xml:space="preserve">
</t>
    </r>
  </si>
  <si>
    <t>Anzahl Zusagen III/2021 
Kredit und Zuschuss</t>
  </si>
  <si>
    <t>Anzahl Zusagen 
in Wohneinheiten 
seit Start</t>
  </si>
  <si>
    <t>Anzahl Zusagen 
in Wohneinheiten 
 III/ 2021 Summe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</si>
</sst>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scheme val="minor"/>
    </font>
    <font>
      <sz val="11"/>
      <color theme="1"/>
      <name val="Calibri"/>
      <family val="2"/>
      <scheme val="minor"/>
    </font>
    <font>
      <sz val="11"/>
      <color theme="1"/>
      <name val="Arial"/>
    </font>
    <font>
      <b/>
      <sz val="14"/>
      <color theme="1"/>
      <name val="Arial"/>
    </font>
    <font>
      <sz val="11"/>
      <color indexed="2"/>
      <name val="Arial"/>
    </font>
    <font>
      <b/>
      <sz val="10"/>
      <color theme="1"/>
      <name val="Arial"/>
    </font>
    <font>
      <b/>
      <sz val="10.5"/>
      <name val="Arial"/>
    </font>
    <font>
      <b/>
      <sz val="10.5"/>
      <color theme="1"/>
      <name val="Arial"/>
    </font>
    <font>
      <sz val="10.5"/>
      <color theme="1"/>
      <name val="Arial"/>
    </font>
    <font>
      <sz val="10.5"/>
      <name val="Arial"/>
    </font>
    <font>
      <sz val="10"/>
      <color theme="1"/>
      <name val="Arial"/>
    </font>
    <font>
      <b/>
      <sz val="11"/>
      <color theme="1"/>
      <name val="Arial"/>
    </font>
    <font>
      <b/>
      <sz val="18"/>
      <color indexed="2"/>
      <name val="Arial"/>
    </font>
    <font>
      <sz val="28"/>
      <color theme="1"/>
      <name val="Cambia"/>
    </font>
    <font>
      <sz val="16"/>
      <color rgb="FF00B0F0"/>
      <name val="Calibri"/>
      <scheme val="minor"/>
    </font>
    <font>
      <sz val="10.5"/>
      <color theme="1"/>
      <name val="Calibri"/>
      <scheme val="minor"/>
    </font>
    <font>
      <b/>
      <sz val="10.5"/>
      <name val="Arial"/>
      <family val="2"/>
    </font>
    <font>
      <sz val="10.5"/>
      <name val="Arial"/>
      <family val="2"/>
    </font>
    <font>
      <sz val="28"/>
      <color theme="1"/>
      <name val="BundesSans Cond Web"/>
    </font>
    <font>
      <sz val="15.5"/>
      <color rgb="FF00B0F0"/>
      <name val="BundesSans Office"/>
      <family val="2"/>
    </font>
    <font>
      <sz val="26"/>
      <color theme="1"/>
      <name val="BundesSans Office"/>
      <family val="2"/>
    </font>
    <font>
      <sz val="16"/>
      <color rgb="FF00B0F0"/>
      <name val="Cambria"/>
      <family val="1"/>
    </font>
    <font>
      <sz val="11.5"/>
      <name val="Cambria"/>
      <family val="1"/>
    </font>
  </fonts>
  <fills count="12">
    <fill>
      <patternFill patternType="none"/>
    </fill>
    <fill>
      <patternFill patternType="gray125"/>
    </fill>
    <fill>
      <patternFill patternType="solid">
        <fgColor theme="0"/>
        <bgColor theme="0"/>
      </patternFill>
    </fill>
    <fill>
      <patternFill patternType="solid">
        <fgColor theme="0" tint="-0.249977111117893"/>
        <bgColor theme="0" tint="-0.249977111117893"/>
      </patternFill>
    </fill>
    <fill>
      <patternFill patternType="solid">
        <fgColor theme="2"/>
        <bgColor theme="2"/>
      </patternFill>
    </fill>
    <fill>
      <patternFill patternType="solid">
        <fgColor rgb="FF7F7F7F"/>
        <bgColor rgb="FF7F7F7F"/>
      </patternFill>
    </fill>
    <fill>
      <patternFill patternType="solid">
        <fgColor rgb="FFE7E6E6"/>
        <bgColor rgb="FFE7E6E6"/>
      </patternFill>
    </fill>
    <fill>
      <patternFill patternType="solid">
        <fgColor theme="0"/>
        <bgColor rgb="FFFFC000"/>
      </patternFill>
    </fill>
    <fill>
      <patternFill patternType="solid">
        <fgColor theme="2"/>
        <bgColor theme="2"/>
      </patternFill>
    </fill>
    <fill>
      <patternFill patternType="solid">
        <fgColor theme="6" tint="0.79998168889431442"/>
        <bgColor rgb="FFFFC000"/>
      </patternFill>
    </fill>
    <fill>
      <patternFill patternType="solid">
        <fgColor theme="0" tint="-0.14999847407452621"/>
        <bgColor theme="0"/>
      </patternFill>
    </fill>
    <fill>
      <patternFill patternType="solid">
        <fgColor indexed="65"/>
      </patternFill>
    </fill>
  </fills>
  <borders count="12">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medium">
        <color auto="1"/>
      </left>
      <right style="thin">
        <color auto="1"/>
      </right>
      <top style="medium">
        <color auto="1"/>
      </top>
      <bottom style="thin">
        <color auto="1"/>
      </bottom>
      <diagonal/>
    </border>
  </borders>
  <cellStyleXfs count="1">
    <xf numFmtId="0" fontId="0" fillId="0" borderId="0"/>
  </cellStyleXfs>
  <cellXfs count="101">
    <xf numFmtId="0" fontId="0" fillId="0" borderId="0" xfId="0"/>
    <xf numFmtId="0" fontId="0" fillId="0" borderId="0" xfId="0" applyAlignment="1">
      <alignment vertical="top" wrapText="1"/>
    </xf>
    <xf numFmtId="0" fontId="0" fillId="0" borderId="0" xfId="0" applyAlignment="1">
      <alignment vertical="top"/>
    </xf>
    <xf numFmtId="0" fontId="0" fillId="0" borderId="0" xfId="0"/>
    <xf numFmtId="0" fontId="2" fillId="0" borderId="0" xfId="0" applyFont="1"/>
    <xf numFmtId="0" fontId="2" fillId="0" borderId="0" xfId="0" applyFont="1" applyAlignment="1">
      <alignment horizontal="right"/>
    </xf>
    <xf numFmtId="0" fontId="8" fillId="0" borderId="4" xfId="0" applyFont="1" applyBorder="1" applyAlignment="1">
      <alignment horizontal="left" vertical="center" indent="1"/>
    </xf>
    <xf numFmtId="3" fontId="8" fillId="2" borderId="4" xfId="0" applyNumberFormat="1" applyFont="1" applyFill="1" applyBorder="1" applyAlignment="1">
      <alignment horizontal="right" vertical="center" indent="1"/>
    </xf>
    <xf numFmtId="3" fontId="9" fillId="2" borderId="4" xfId="0" applyNumberFormat="1" applyFont="1" applyFill="1" applyBorder="1" applyAlignment="1">
      <alignment horizontal="right" vertical="center" indent="1"/>
    </xf>
    <xf numFmtId="3" fontId="8" fillId="0" borderId="4" xfId="0" applyNumberFormat="1" applyFont="1" applyBorder="1" applyAlignment="1">
      <alignment horizontal="right" vertical="center" wrapText="1" indent="1"/>
    </xf>
    <xf numFmtId="3" fontId="7" fillId="2" borderId="4" xfId="0" applyNumberFormat="1" applyFont="1" applyFill="1" applyBorder="1" applyAlignment="1">
      <alignment horizontal="right" vertical="center" indent="1"/>
    </xf>
    <xf numFmtId="3" fontId="6" fillId="2" borderId="4" xfId="0" applyNumberFormat="1" applyFont="1" applyFill="1" applyBorder="1" applyAlignment="1">
      <alignment horizontal="right" vertical="center" indent="1"/>
    </xf>
    <xf numFmtId="3" fontId="7" fillId="0" borderId="4" xfId="0" applyNumberFormat="1" applyFont="1" applyBorder="1" applyAlignment="1">
      <alignment horizontal="right" vertical="center" wrapText="1" indent="1"/>
    </xf>
    <xf numFmtId="3" fontId="9" fillId="3" borderId="4" xfId="0" applyNumberFormat="1" applyFont="1" applyFill="1" applyBorder="1" applyAlignment="1">
      <alignment horizontal="right" vertical="center" indent="1"/>
    </xf>
    <xf numFmtId="3" fontId="8" fillId="3" borderId="4" xfId="0" applyNumberFormat="1" applyFont="1" applyFill="1" applyBorder="1" applyAlignment="1">
      <alignment horizontal="right" vertical="center" wrapText="1" indent="1"/>
    </xf>
    <xf numFmtId="3" fontId="6" fillId="3" borderId="4" xfId="0" applyNumberFormat="1" applyFont="1" applyFill="1" applyBorder="1" applyAlignment="1">
      <alignment horizontal="right" vertical="center" indent="1"/>
    </xf>
    <xf numFmtId="0" fontId="8" fillId="0" borderId="5" xfId="0" applyFont="1" applyBorder="1" applyAlignment="1">
      <alignment horizontal="left" vertical="center"/>
    </xf>
    <xf numFmtId="3" fontId="9" fillId="2" borderId="4" xfId="0" applyNumberFormat="1" applyFont="1" applyFill="1" applyBorder="1" applyAlignment="1">
      <alignment horizontal="right" vertical="center" wrapText="1" indent="1"/>
    </xf>
    <xf numFmtId="0" fontId="8" fillId="0" borderId="7" xfId="0" applyFont="1" applyBorder="1" applyAlignment="1">
      <alignment horizontal="left" vertical="center"/>
    </xf>
    <xf numFmtId="3" fontId="6" fillId="0" borderId="4" xfId="0" applyNumberFormat="1" applyFont="1" applyBorder="1" applyAlignment="1">
      <alignment horizontal="right" vertical="center" wrapText="1" indent="1"/>
    </xf>
    <xf numFmtId="0" fontId="2" fillId="2" borderId="0" xfId="0" applyFont="1" applyFill="1"/>
    <xf numFmtId="0" fontId="2" fillId="2" borderId="0" xfId="0" applyFont="1" applyFill="1" applyAlignment="1">
      <alignment horizontal="right"/>
    </xf>
    <xf numFmtId="0" fontId="11" fillId="0" borderId="0" xfId="0" applyFont="1"/>
    <xf numFmtId="0" fontId="5" fillId="0" borderId="6" xfId="0" applyFont="1" applyBorder="1" applyAlignment="1">
      <alignment vertical="top"/>
    </xf>
    <xf numFmtId="0" fontId="5" fillId="0" borderId="5" xfId="0" applyFont="1" applyBorder="1" applyAlignment="1">
      <alignment vertical="top" wrapText="1"/>
    </xf>
    <xf numFmtId="0" fontId="7" fillId="0" borderId="5" xfId="0" applyFont="1" applyBorder="1" applyAlignment="1">
      <alignment horizontal="left" vertical="center" wrapText="1" indent="1"/>
    </xf>
    <xf numFmtId="0" fontId="7" fillId="0" borderId="5" xfId="0" applyFont="1" applyBorder="1" applyAlignment="1">
      <alignment horizontal="center" vertical="center" wrapText="1"/>
    </xf>
    <xf numFmtId="0" fontId="8" fillId="4" borderId="4" xfId="0" applyFont="1" applyFill="1" applyBorder="1" applyAlignment="1">
      <alignment horizontal="left" vertical="center" wrapText="1" indent="1"/>
    </xf>
    <xf numFmtId="0" fontId="8" fillId="0" borderId="2" xfId="0" applyFont="1" applyBorder="1" applyAlignment="1">
      <alignment horizontal="left" vertical="center" wrapText="1" indent="1"/>
    </xf>
    <xf numFmtId="0" fontId="8" fillId="5" borderId="4" xfId="0" applyFont="1" applyFill="1" applyBorder="1" applyAlignment="1">
      <alignment horizontal="left" vertical="center" indent="1"/>
    </xf>
    <xf numFmtId="0" fontId="2" fillId="0" borderId="2" xfId="0" applyFont="1" applyBorder="1" applyAlignment="1">
      <alignment vertical="top" wrapText="1"/>
    </xf>
    <xf numFmtId="0" fontId="2" fillId="0" borderId="3" xfId="0" applyFont="1" applyBorder="1" applyAlignment="1">
      <alignment vertical="top" wrapText="1"/>
    </xf>
    <xf numFmtId="0" fontId="7" fillId="0" borderId="6" xfId="0" applyFont="1" applyBorder="1" applyAlignment="1">
      <alignment horizontal="left" vertical="center" indent="1"/>
    </xf>
    <xf numFmtId="0" fontId="6" fillId="0" borderId="5" xfId="0" applyFont="1" applyBorder="1" applyAlignment="1">
      <alignment horizontal="right" vertical="center" wrapText="1" indent="1"/>
    </xf>
    <xf numFmtId="0" fontId="8" fillId="6" borderId="11" xfId="0" applyFont="1" applyFill="1" applyBorder="1" applyAlignment="1">
      <alignment horizontal="left" vertical="center" indent="1"/>
    </xf>
    <xf numFmtId="3" fontId="6" fillId="6" borderId="4" xfId="0" applyNumberFormat="1" applyFont="1" applyFill="1" applyBorder="1" applyAlignment="1">
      <alignment horizontal="right" vertical="center" indent="1"/>
    </xf>
    <xf numFmtId="3" fontId="6" fillId="6" borderId="4" xfId="0" applyNumberFormat="1" applyFont="1" applyFill="1" applyBorder="1" applyAlignment="1">
      <alignment horizontal="right" vertical="center" wrapText="1" indent="1"/>
    </xf>
    <xf numFmtId="3" fontId="7" fillId="6" borderId="4" xfId="0" applyNumberFormat="1" applyFont="1" applyFill="1" applyBorder="1" applyAlignment="1">
      <alignment horizontal="right" vertical="center" wrapText="1" indent="1"/>
    </xf>
    <xf numFmtId="0" fontId="8" fillId="0" borderId="3" xfId="0" applyFont="1" applyBorder="1" applyAlignment="1">
      <alignment horizontal="left" vertical="center" indent="1"/>
    </xf>
    <xf numFmtId="3" fontId="8" fillId="7" borderId="4" xfId="0" applyNumberFormat="1" applyFont="1" applyFill="1" applyBorder="1" applyAlignment="1">
      <alignment horizontal="right" vertical="center" indent="1"/>
    </xf>
    <xf numFmtId="3" fontId="8" fillId="7" borderId="4" xfId="0" applyNumberFormat="1" applyFont="1" applyFill="1" applyBorder="1" applyAlignment="1">
      <alignment horizontal="right" vertical="center" wrapText="1" indent="1"/>
    </xf>
    <xf numFmtId="3" fontId="7" fillId="7" borderId="4" xfId="0" applyNumberFormat="1" applyFont="1" applyFill="1" applyBorder="1" applyAlignment="1">
      <alignment horizontal="right" vertical="center" wrapText="1" indent="1"/>
    </xf>
    <xf numFmtId="3" fontId="2" fillId="0" borderId="0" xfId="0" applyNumberFormat="1" applyFont="1"/>
    <xf numFmtId="0" fontId="8" fillId="6" borderId="3" xfId="0" applyFont="1" applyFill="1" applyBorder="1" applyAlignment="1">
      <alignment horizontal="left" vertical="center" indent="1"/>
    </xf>
    <xf numFmtId="3" fontId="7" fillId="8" borderId="4" xfId="0" applyNumberFormat="1" applyFont="1" applyFill="1" applyBorder="1" applyAlignment="1">
      <alignment horizontal="right" vertical="center" wrapText="1" indent="1"/>
    </xf>
    <xf numFmtId="3" fontId="9" fillId="7" borderId="4" xfId="0" applyNumberFormat="1" applyFont="1" applyFill="1" applyBorder="1" applyAlignment="1">
      <alignment horizontal="right" vertical="center" indent="1"/>
    </xf>
    <xf numFmtId="3" fontId="6" fillId="9" borderId="4" xfId="0" applyNumberFormat="1" applyFont="1" applyFill="1" applyBorder="1" applyAlignment="1">
      <alignment horizontal="right" vertical="center" wrapText="1" indent="1"/>
    </xf>
    <xf numFmtId="3" fontId="6" fillId="8" borderId="4" xfId="0" applyNumberFormat="1" applyFont="1" applyFill="1" applyBorder="1" applyAlignment="1">
      <alignment horizontal="right" vertical="center" wrapText="1" indent="1"/>
    </xf>
    <xf numFmtId="3" fontId="6" fillId="8" borderId="4" xfId="0" applyNumberFormat="1" applyFont="1" applyFill="1" applyBorder="1" applyAlignment="1">
      <alignment horizontal="right" vertical="center" indent="1"/>
    </xf>
    <xf numFmtId="0" fontId="7" fillId="0" borderId="5" xfId="0" applyFont="1" applyBorder="1" applyAlignment="1">
      <alignment horizontal="right" vertical="center" wrapText="1" indent="1"/>
    </xf>
    <xf numFmtId="3" fontId="6" fillId="10" borderId="4" xfId="0" applyNumberFormat="1" applyFont="1" applyFill="1" applyBorder="1" applyAlignment="1">
      <alignment horizontal="right" vertical="center" wrapText="1" indent="1"/>
    </xf>
    <xf numFmtId="0" fontId="8" fillId="11" borderId="3" xfId="0" applyFont="1" applyFill="1" applyBorder="1" applyAlignment="1">
      <alignment horizontal="left" vertical="center" indent="1"/>
    </xf>
    <xf numFmtId="3" fontId="9" fillId="7" borderId="4" xfId="0" applyNumberFormat="1" applyFont="1" applyFill="1" applyBorder="1" applyAlignment="1">
      <alignment horizontal="right" vertical="center" wrapText="1" indent="1"/>
    </xf>
    <xf numFmtId="0" fontId="12" fillId="0" borderId="0" xfId="0" applyFont="1"/>
    <xf numFmtId="3" fontId="6" fillId="9" borderId="4" xfId="0" applyNumberFormat="1" applyFont="1" applyFill="1" applyBorder="1" applyAlignment="1">
      <alignment horizontal="right" vertical="center" indent="1"/>
    </xf>
    <xf numFmtId="3" fontId="7" fillId="9" borderId="4" xfId="0" applyNumberFormat="1" applyFont="1" applyFill="1" applyBorder="1" applyAlignment="1">
      <alignment horizontal="right" vertical="center" wrapText="1" indent="1"/>
    </xf>
    <xf numFmtId="0" fontId="2" fillId="2" borderId="0" xfId="0" applyFont="1" applyFill="1" applyAlignment="1">
      <alignment vertical="top" wrapText="1"/>
    </xf>
    <xf numFmtId="0" fontId="0" fillId="0" borderId="0" xfId="0" applyAlignment="1"/>
    <xf numFmtId="0" fontId="16" fillId="2" borderId="5" xfId="0" applyFont="1" applyFill="1" applyBorder="1" applyAlignment="1">
      <alignment horizontal="right" vertical="center" wrapText="1" indent="1"/>
    </xf>
    <xf numFmtId="0" fontId="16" fillId="2" borderId="6" xfId="0" applyFont="1" applyFill="1" applyBorder="1" applyAlignment="1">
      <alignment horizontal="right" vertical="center" wrapText="1"/>
    </xf>
    <xf numFmtId="0" fontId="16" fillId="0" borderId="5" xfId="0" applyFont="1" applyBorder="1" applyAlignment="1">
      <alignment horizontal="right" vertical="center" wrapText="1" indent="1"/>
    </xf>
    <xf numFmtId="3" fontId="17" fillId="2" borderId="4" xfId="0" applyNumberFormat="1" applyFont="1" applyFill="1" applyBorder="1" applyAlignment="1">
      <alignment horizontal="right" vertical="center" wrapText="1" indent="1"/>
    </xf>
    <xf numFmtId="3" fontId="16" fillId="0" borderId="4" xfId="0" applyNumberFormat="1" applyFont="1" applyBorder="1" applyAlignment="1">
      <alignment horizontal="right" vertical="center" wrapText="1" indent="1"/>
    </xf>
    <xf numFmtId="0" fontId="7" fillId="0" borderId="5" xfId="0" applyFont="1" applyBorder="1" applyAlignment="1">
      <alignment horizontal="right" vertical="center" wrapText="1"/>
    </xf>
    <xf numFmtId="0" fontId="0" fillId="0" borderId="0" xfId="0" applyAlignment="1">
      <alignment horizontal="center"/>
    </xf>
    <xf numFmtId="0" fontId="1" fillId="0" borderId="0" xfId="0" applyFont="1" applyAlignment="1">
      <alignment horizontal="left" vertical="top" wrapText="1"/>
    </xf>
    <xf numFmtId="0" fontId="4" fillId="2" borderId="9" xfId="0" applyFont="1" applyFill="1" applyBorder="1" applyAlignment="1">
      <alignment horizontal="center"/>
    </xf>
    <xf numFmtId="0" fontId="4" fillId="2" borderId="0" xfId="0" applyFont="1" applyFill="1" applyAlignment="1">
      <alignment horizont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7" fillId="0" borderId="8" xfId="0" applyFont="1" applyBorder="1" applyAlignment="1">
      <alignment horizontal="left" vertical="center" indent="1"/>
    </xf>
    <xf numFmtId="0" fontId="7" fillId="0" borderId="5" xfId="0" applyFont="1" applyBorder="1" applyAlignment="1">
      <alignment horizontal="left" vertical="center" indent="1"/>
    </xf>
    <xf numFmtId="0" fontId="10" fillId="2" borderId="0" xfId="0" applyFont="1" applyFill="1" applyAlignment="1">
      <alignment horizontal="left" vertical="top" wrapText="1"/>
    </xf>
    <xf numFmtId="0" fontId="3" fillId="0" borderId="0" xfId="0" applyFont="1" applyAlignment="1">
      <alignment horizontal="left" vertical="top"/>
    </xf>
    <xf numFmtId="0" fontId="4" fillId="0" borderId="0" xfId="0" applyFont="1" applyAlignment="1">
      <alignment horizontal="center"/>
    </xf>
    <xf numFmtId="0" fontId="2" fillId="0" borderId="0" xfId="0" applyFont="1" applyAlignment="1">
      <alignment horizontal="center"/>
    </xf>
    <xf numFmtId="0" fontId="5" fillId="0" borderId="1" xfId="0" applyFont="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5" fillId="0" borderId="1" xfId="0" applyFont="1"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6" fillId="2" borderId="3" xfId="0" applyFont="1" applyFill="1" applyBorder="1" applyAlignment="1">
      <alignment horizontal="right" vertical="center" wrapText="1"/>
    </xf>
    <xf numFmtId="0" fontId="7" fillId="2" borderId="1" xfId="0" applyFont="1" applyFill="1" applyBorder="1" applyAlignment="1">
      <alignment horizontal="right" vertical="center" wrapText="1"/>
    </xf>
    <xf numFmtId="0" fontId="7" fillId="2" borderId="2" xfId="0" applyFont="1" applyFill="1" applyBorder="1" applyAlignment="1">
      <alignment horizontal="right" vertical="center" wrapText="1"/>
    </xf>
    <xf numFmtId="0" fontId="7" fillId="2" borderId="3" xfId="0" applyFont="1" applyFill="1" applyBorder="1" applyAlignment="1">
      <alignment horizontal="right" vertical="center" wrapText="1"/>
    </xf>
    <xf numFmtId="0" fontId="8" fillId="4" borderId="10" xfId="0" applyFont="1" applyFill="1" applyBorder="1" applyAlignment="1">
      <alignment horizontal="left" vertical="center" indent="1"/>
    </xf>
    <xf numFmtId="0" fontId="8" fillId="4" borderId="5" xfId="0" applyFont="1" applyFill="1" applyBorder="1" applyAlignment="1">
      <alignment horizontal="left" vertical="center" indent="1"/>
    </xf>
    <xf numFmtId="0" fontId="8" fillId="0" borderId="1" xfId="0" applyFont="1" applyBorder="1" applyAlignment="1">
      <alignment horizontal="left" vertical="center" wrapText="1" indent="1"/>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0" fontId="8" fillId="4" borderId="10" xfId="0" applyFont="1" applyFill="1" applyBorder="1" applyAlignment="1">
      <alignment vertical="center"/>
    </xf>
    <xf numFmtId="0" fontId="8" fillId="4" borderId="5" xfId="0" applyFont="1" applyFill="1" applyBorder="1" applyAlignment="1">
      <alignment vertical="center"/>
    </xf>
    <xf numFmtId="0" fontId="2" fillId="0" borderId="0" xfId="0" applyFont="1" applyAlignment="1">
      <alignment horizontal="left" vertical="top"/>
    </xf>
    <xf numFmtId="0" fontId="10"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332740</xdr:colOff>
      <xdr:row>0</xdr:row>
      <xdr:rowOff>174624</xdr:rowOff>
    </xdr:from>
    <xdr:to>
      <xdr:col>13</xdr:col>
      <xdr:colOff>650875</xdr:colOff>
      <xdr:row>1</xdr:row>
      <xdr:rowOff>1635125</xdr:rowOff>
    </xdr:to>
    <xdr:grpSp>
      <xdr:nvGrpSpPr>
        <xdr:cNvPr id="82" name="Gruppieren 81">
          <a:extLst>
            <a:ext uri="{FF2B5EF4-FFF2-40B4-BE49-F238E27FC236}">
              <a16:creationId xmlns:a16="http://schemas.microsoft.com/office/drawing/2014/main" id="{00000000-0008-0000-0000-000052000000}"/>
            </a:ext>
          </a:extLst>
        </xdr:cNvPr>
        <xdr:cNvGrpSpPr/>
      </xdr:nvGrpSpPr>
      <xdr:grpSpPr>
        <a:xfrm>
          <a:off x="313690" y="174624"/>
          <a:ext cx="9798685" cy="1635126"/>
          <a:chOff x="-635" y="0"/>
          <a:chExt cx="7142480" cy="1320800"/>
        </a:xfrm>
      </xdr:grpSpPr>
      <xdr:grpSp>
        <xdr:nvGrpSpPr>
          <xdr:cNvPr id="83" name="docshapegroup10">
            <a:extLst>
              <a:ext uri="{FF2B5EF4-FFF2-40B4-BE49-F238E27FC236}">
                <a16:creationId xmlns:a16="http://schemas.microsoft.com/office/drawing/2014/main" id="{00000000-0008-0000-0000-000053000000}"/>
              </a:ext>
            </a:extLst>
          </xdr:cNvPr>
          <xdr:cNvGrpSpPr>
            <a:grpSpLocks/>
          </xdr:cNvGrpSpPr>
        </xdr:nvGrpSpPr>
        <xdr:grpSpPr bwMode="auto">
          <a:xfrm>
            <a:off x="-635" y="0"/>
            <a:ext cx="7142480" cy="1320800"/>
            <a:chOff x="328" y="306"/>
            <a:chExt cx="11248" cy="2080"/>
          </a:xfrm>
        </xdr:grpSpPr>
        <xdr:sp macro="" textlink="">
          <xdr:nvSpPr>
            <xdr:cNvPr id="85" name="docshape11">
              <a:extLst>
                <a:ext uri="{FF2B5EF4-FFF2-40B4-BE49-F238E27FC236}">
                  <a16:creationId xmlns:a16="http://schemas.microsoft.com/office/drawing/2014/main" id="{00000000-0008-0000-0000-000055000000}"/>
                </a:ext>
              </a:extLst>
            </xdr:cNvPr>
            <xdr:cNvSpPr>
              <a:spLocks/>
            </xdr:cNvSpPr>
          </xdr:nvSpPr>
          <xdr:spPr bwMode="auto">
            <a:xfrm>
              <a:off x="328" y="306"/>
              <a:ext cx="11248" cy="20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DE"/>
            </a:p>
          </xdr:txBody>
        </xdr:sp>
        <xdr:pic>
          <xdr:nvPicPr>
            <xdr:cNvPr id="86" name="docshape12">
              <a:extLst>
                <a:ext uri="{FF2B5EF4-FFF2-40B4-BE49-F238E27FC236}">
                  <a16:creationId xmlns:a16="http://schemas.microsoft.com/office/drawing/2014/main" id="{00000000-0008-0000-0000-000056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5" y="764"/>
              <a:ext cx="1635" cy="6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7" name="docshape13">
              <a:extLst>
                <a:ext uri="{FF2B5EF4-FFF2-40B4-BE49-F238E27FC236}">
                  <a16:creationId xmlns:a16="http://schemas.microsoft.com/office/drawing/2014/main" id="{00000000-0008-0000-0000-000057000000}"/>
                </a:ext>
              </a:extLst>
            </xdr:cNvPr>
            <xdr:cNvSpPr>
              <a:spLocks/>
            </xdr:cNvSpPr>
          </xdr:nvSpPr>
          <xdr:spPr bwMode="auto">
            <a:xfrm>
              <a:off x="1378" y="1574"/>
              <a:ext cx="70" cy="400"/>
            </a:xfrm>
            <a:custGeom>
              <a:avLst/>
              <a:gdLst>
                <a:gd name="T0" fmla="+- 0 1449 1379"/>
                <a:gd name="T1" fmla="*/ T0 w 70"/>
                <a:gd name="T2" fmla="+- 0 1574 1574"/>
                <a:gd name="T3" fmla="*/ 1574 h 400"/>
                <a:gd name="T4" fmla="+- 0 1419 1379"/>
                <a:gd name="T5" fmla="*/ T4 w 70"/>
                <a:gd name="T6" fmla="+- 0 1574 1574"/>
                <a:gd name="T7" fmla="*/ 1574 h 400"/>
                <a:gd name="T8" fmla="+- 0 1379 1379"/>
                <a:gd name="T9" fmla="*/ T8 w 70"/>
                <a:gd name="T10" fmla="+- 0 1574 1574"/>
                <a:gd name="T11" fmla="*/ 1574 h 400"/>
                <a:gd name="T12" fmla="+- 0 1379 1379"/>
                <a:gd name="T13" fmla="*/ T12 w 70"/>
                <a:gd name="T14" fmla="+- 0 1974 1574"/>
                <a:gd name="T15" fmla="*/ 1974 h 400"/>
                <a:gd name="T16" fmla="+- 0 1449 1379"/>
                <a:gd name="T17" fmla="*/ T16 w 70"/>
                <a:gd name="T18" fmla="+- 0 1974 1574"/>
                <a:gd name="T19" fmla="*/ 1974 h 400"/>
                <a:gd name="T20" fmla="+- 0 1449 1379"/>
                <a:gd name="T21" fmla="*/ T20 w 70"/>
                <a:gd name="T22" fmla="+- 0 1574 1574"/>
                <a:gd name="T23" fmla="*/ 1574 h 400"/>
              </a:gdLst>
              <a:ahLst/>
              <a:cxnLst>
                <a:cxn ang="0">
                  <a:pos x="T1" y="T3"/>
                </a:cxn>
                <a:cxn ang="0">
                  <a:pos x="T5" y="T7"/>
                </a:cxn>
                <a:cxn ang="0">
                  <a:pos x="T9" y="T11"/>
                </a:cxn>
                <a:cxn ang="0">
                  <a:pos x="T13" y="T15"/>
                </a:cxn>
                <a:cxn ang="0">
                  <a:pos x="T17" y="T19"/>
                </a:cxn>
                <a:cxn ang="0">
                  <a:pos x="T21" y="T23"/>
                </a:cxn>
              </a:cxnLst>
              <a:rect l="0" t="0" r="r" b="b"/>
              <a:pathLst>
                <a:path w="70" h="400">
                  <a:moveTo>
                    <a:pt x="70" y="0"/>
                  </a:moveTo>
                  <a:lnTo>
                    <a:pt x="40" y="0"/>
                  </a:lnTo>
                  <a:lnTo>
                    <a:pt x="0" y="0"/>
                  </a:lnTo>
                  <a:lnTo>
                    <a:pt x="0" y="400"/>
                  </a:lnTo>
                  <a:lnTo>
                    <a:pt x="70" y="400"/>
                  </a:lnTo>
                  <a:lnTo>
                    <a:pt x="70" y="0"/>
                  </a:lnTo>
                  <a:close/>
                </a:path>
              </a:pathLst>
            </a:custGeom>
            <a:solidFill>
              <a:srgbClr val="F8D20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sp macro="" textlink="">
          <xdr:nvSpPr>
            <xdr:cNvPr id="88" name="docshape14">
              <a:extLst>
                <a:ext uri="{FF2B5EF4-FFF2-40B4-BE49-F238E27FC236}">
                  <a16:creationId xmlns:a16="http://schemas.microsoft.com/office/drawing/2014/main" id="{00000000-0008-0000-0000-000058000000}"/>
                </a:ext>
              </a:extLst>
            </xdr:cNvPr>
            <xdr:cNvSpPr>
              <a:spLocks/>
            </xdr:cNvSpPr>
          </xdr:nvSpPr>
          <xdr:spPr bwMode="auto">
            <a:xfrm>
              <a:off x="1378" y="1172"/>
              <a:ext cx="70" cy="402"/>
            </a:xfrm>
            <a:custGeom>
              <a:avLst/>
              <a:gdLst>
                <a:gd name="T0" fmla="+- 0 1449 1379"/>
                <a:gd name="T1" fmla="*/ T0 w 70"/>
                <a:gd name="T2" fmla="+- 0 1172 1172"/>
                <a:gd name="T3" fmla="*/ 1172 h 402"/>
                <a:gd name="T4" fmla="+- 0 1419 1379"/>
                <a:gd name="T5" fmla="*/ T4 w 70"/>
                <a:gd name="T6" fmla="+- 0 1172 1172"/>
                <a:gd name="T7" fmla="*/ 1172 h 402"/>
                <a:gd name="T8" fmla="+- 0 1379 1379"/>
                <a:gd name="T9" fmla="*/ T8 w 70"/>
                <a:gd name="T10" fmla="+- 0 1172 1172"/>
                <a:gd name="T11" fmla="*/ 1172 h 402"/>
                <a:gd name="T12" fmla="+- 0 1379 1379"/>
                <a:gd name="T13" fmla="*/ T12 w 70"/>
                <a:gd name="T14" fmla="+- 0 1574 1172"/>
                <a:gd name="T15" fmla="*/ 1574 h 402"/>
                <a:gd name="T16" fmla="+- 0 1449 1379"/>
                <a:gd name="T17" fmla="*/ T16 w 70"/>
                <a:gd name="T18" fmla="+- 0 1574 1172"/>
                <a:gd name="T19" fmla="*/ 1574 h 402"/>
                <a:gd name="T20" fmla="+- 0 1449 1379"/>
                <a:gd name="T21" fmla="*/ T20 w 70"/>
                <a:gd name="T22" fmla="+- 0 1172 1172"/>
                <a:gd name="T23" fmla="*/ 1172 h 402"/>
              </a:gdLst>
              <a:ahLst/>
              <a:cxnLst>
                <a:cxn ang="0">
                  <a:pos x="T1" y="T3"/>
                </a:cxn>
                <a:cxn ang="0">
                  <a:pos x="T5" y="T7"/>
                </a:cxn>
                <a:cxn ang="0">
                  <a:pos x="T9" y="T11"/>
                </a:cxn>
                <a:cxn ang="0">
                  <a:pos x="T13" y="T15"/>
                </a:cxn>
                <a:cxn ang="0">
                  <a:pos x="T17" y="T19"/>
                </a:cxn>
                <a:cxn ang="0">
                  <a:pos x="T21" y="T23"/>
                </a:cxn>
              </a:cxnLst>
              <a:rect l="0" t="0" r="r" b="b"/>
              <a:pathLst>
                <a:path w="70" h="402">
                  <a:moveTo>
                    <a:pt x="70" y="0"/>
                  </a:moveTo>
                  <a:lnTo>
                    <a:pt x="40" y="0"/>
                  </a:lnTo>
                  <a:lnTo>
                    <a:pt x="0" y="0"/>
                  </a:lnTo>
                  <a:lnTo>
                    <a:pt x="0" y="402"/>
                  </a:lnTo>
                  <a:lnTo>
                    <a:pt x="70" y="402"/>
                  </a:lnTo>
                  <a:lnTo>
                    <a:pt x="70" y="0"/>
                  </a:lnTo>
                  <a:close/>
                </a:path>
              </a:pathLst>
            </a:custGeom>
            <a:solidFill>
              <a:srgbClr val="E3000F"/>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de-DE"/>
            </a:p>
          </xdr:txBody>
        </xdr:sp>
        <xdr:pic>
          <xdr:nvPicPr>
            <xdr:cNvPr id="89" name="docshape15">
              <a:extLst>
                <a:ext uri="{FF2B5EF4-FFF2-40B4-BE49-F238E27FC236}">
                  <a16:creationId xmlns:a16="http://schemas.microsoft.com/office/drawing/2014/main" id="{00000000-0008-0000-0000-000059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0" y="757"/>
              <a:ext cx="468" cy="4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0" name="docshape16">
              <a:extLst>
                <a:ext uri="{FF2B5EF4-FFF2-40B4-BE49-F238E27FC236}">
                  <a16:creationId xmlns:a16="http://schemas.microsoft.com/office/drawing/2014/main" id="{00000000-0008-0000-0000-00005A000000}"/>
                </a:ext>
              </a:extLst>
            </xdr:cNvPr>
            <xdr:cNvSpPr>
              <a:spLocks/>
            </xdr:cNvSpPr>
          </xdr:nvSpPr>
          <xdr:spPr bwMode="auto">
            <a:xfrm>
              <a:off x="1378" y="774"/>
              <a:ext cx="70" cy="40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de-DE"/>
            </a:p>
          </xdr:txBody>
        </xdr:sp>
      </xdr:grpSp>
      <xdr:pic>
        <xdr:nvPicPr>
          <xdr:cNvPr id="84" name="Grafik 83">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64638" y="190703"/>
            <a:ext cx="1261745" cy="939165"/>
          </a:xfrm>
          <a:prstGeom prst="rect">
            <a:avLst/>
          </a:prstGeom>
          <a:noFill/>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1428750</xdr:colOff>
      <xdr:row>1</xdr:row>
      <xdr:rowOff>960376</xdr:rowOff>
    </xdr:to>
    <xdr:pic>
      <xdr:nvPicPr>
        <xdr:cNvPr id="4" name="Grafik 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xdr:blipFill>
      <xdr:spPr bwMode="auto">
        <a:xfrm>
          <a:off x="806450" y="177800"/>
          <a:ext cx="5156200" cy="96037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chumann, Antje Elisabeth, Dr., IIC3" id="{060A5B69-6596-0BC8-79F9-34F7A46AF4D8}"/>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2"/>
  <sheetViews>
    <sheetView showGridLines="0" tabSelected="1" view="pageBreakPreview" zoomScale="60" zoomScaleNormal="80" workbookViewId="0">
      <selection activeCell="W20" sqref="W20"/>
    </sheetView>
  </sheetViews>
  <sheetFormatPr baseColWidth="10" defaultRowHeight="15"/>
  <cols>
    <col min="1" max="1" width="4.7109375" customWidth="1"/>
  </cols>
  <sheetData>
    <row r="1" spans="1:17" ht="14.1" customHeight="1">
      <c r="B1" s="64"/>
      <c r="C1" s="64"/>
      <c r="D1" s="64"/>
      <c r="E1" s="64"/>
      <c r="F1" s="64"/>
      <c r="G1" s="64"/>
      <c r="H1" s="64"/>
      <c r="I1" s="64"/>
      <c r="J1" s="64"/>
      <c r="K1" s="64"/>
      <c r="L1" s="64"/>
      <c r="M1" s="64"/>
      <c r="N1" s="64"/>
    </row>
    <row r="2" spans="1:17" ht="152.1" customHeight="1">
      <c r="B2" s="64"/>
      <c r="C2" s="64"/>
      <c r="D2" s="64"/>
      <c r="E2" s="64"/>
      <c r="F2" s="64"/>
      <c r="G2" s="64"/>
      <c r="H2" s="64"/>
      <c r="I2" s="64"/>
      <c r="J2" s="64"/>
      <c r="K2" s="64"/>
      <c r="L2" s="64"/>
      <c r="M2" s="64"/>
      <c r="N2" s="64"/>
    </row>
    <row r="3" spans="1:17" ht="14.45" customHeight="1">
      <c r="A3" s="1" t="s">
        <v>0</v>
      </c>
      <c r="B3" s="65" t="s">
        <v>79</v>
      </c>
      <c r="C3" s="65"/>
      <c r="D3" s="65"/>
      <c r="E3" s="65"/>
      <c r="F3" s="65"/>
      <c r="G3" s="65"/>
      <c r="H3" s="65"/>
      <c r="I3" s="65"/>
      <c r="J3" s="65"/>
      <c r="K3" s="65"/>
      <c r="L3" s="65"/>
      <c r="M3" s="65"/>
      <c r="N3" s="65"/>
    </row>
    <row r="4" spans="1:17">
      <c r="A4" s="2"/>
      <c r="B4" s="65"/>
      <c r="C4" s="65"/>
      <c r="D4" s="65"/>
      <c r="E4" s="65"/>
      <c r="F4" s="65"/>
      <c r="G4" s="65"/>
      <c r="H4" s="65"/>
      <c r="I4" s="65"/>
      <c r="J4" s="65"/>
      <c r="K4" s="65"/>
      <c r="L4" s="65"/>
      <c r="M4" s="65"/>
      <c r="N4" s="65"/>
      <c r="Q4" s="3"/>
    </row>
    <row r="5" spans="1:17">
      <c r="A5" s="2"/>
      <c r="B5" s="65"/>
      <c r="C5" s="65"/>
      <c r="D5" s="65"/>
      <c r="E5" s="65"/>
      <c r="F5" s="65"/>
      <c r="G5" s="65"/>
      <c r="H5" s="65"/>
      <c r="I5" s="65"/>
      <c r="J5" s="65"/>
      <c r="K5" s="65"/>
      <c r="L5" s="65"/>
      <c r="M5" s="65"/>
      <c r="N5" s="65"/>
    </row>
    <row r="6" spans="1:17">
      <c r="A6" s="2"/>
      <c r="B6" s="65"/>
      <c r="C6" s="65"/>
      <c r="D6" s="65"/>
      <c r="E6" s="65"/>
      <c r="F6" s="65"/>
      <c r="G6" s="65"/>
      <c r="H6" s="65"/>
      <c r="I6" s="65"/>
      <c r="J6" s="65"/>
      <c r="K6" s="65"/>
      <c r="L6" s="65"/>
      <c r="M6" s="65"/>
      <c r="N6" s="65"/>
      <c r="Q6" s="3"/>
    </row>
    <row r="7" spans="1:17">
      <c r="A7" s="2"/>
      <c r="B7" s="65"/>
      <c r="C7" s="65"/>
      <c r="D7" s="65"/>
      <c r="E7" s="65"/>
      <c r="F7" s="65"/>
      <c r="G7" s="65"/>
      <c r="H7" s="65"/>
      <c r="I7" s="65"/>
      <c r="J7" s="65"/>
      <c r="K7" s="65"/>
      <c r="L7" s="65"/>
      <c r="M7" s="65"/>
      <c r="N7" s="65"/>
    </row>
    <row r="8" spans="1:17">
      <c r="A8" s="2"/>
      <c r="B8" s="65"/>
      <c r="C8" s="65"/>
      <c r="D8" s="65"/>
      <c r="E8" s="65"/>
      <c r="F8" s="65"/>
      <c r="G8" s="65"/>
      <c r="H8" s="65"/>
      <c r="I8" s="65"/>
      <c r="J8" s="65"/>
      <c r="K8" s="65"/>
      <c r="L8" s="65"/>
      <c r="M8" s="65"/>
      <c r="N8" s="65"/>
    </row>
    <row r="9" spans="1:17">
      <c r="A9" s="2"/>
      <c r="B9" s="65"/>
      <c r="C9" s="65"/>
      <c r="D9" s="65"/>
      <c r="E9" s="65"/>
      <c r="F9" s="65"/>
      <c r="G9" s="65"/>
      <c r="H9" s="65"/>
      <c r="I9" s="65"/>
      <c r="J9" s="65"/>
      <c r="K9" s="65"/>
      <c r="L9" s="65"/>
      <c r="M9" s="65"/>
      <c r="N9" s="65"/>
    </row>
    <row r="10" spans="1:17">
      <c r="A10" s="2"/>
      <c r="B10" s="65"/>
      <c r="C10" s="65"/>
      <c r="D10" s="65"/>
      <c r="E10" s="65"/>
      <c r="F10" s="65"/>
      <c r="G10" s="65"/>
      <c r="H10" s="65"/>
      <c r="I10" s="65"/>
      <c r="J10" s="65"/>
      <c r="K10" s="65"/>
      <c r="L10" s="65"/>
      <c r="M10" s="65"/>
      <c r="N10" s="65"/>
    </row>
    <row r="11" spans="1:17">
      <c r="A11" s="2"/>
      <c r="B11" s="65"/>
      <c r="C11" s="65"/>
      <c r="D11" s="65"/>
      <c r="E11" s="65"/>
      <c r="F11" s="65"/>
      <c r="G11" s="65"/>
      <c r="H11" s="65"/>
      <c r="I11" s="65"/>
      <c r="J11" s="65"/>
      <c r="K11" s="65"/>
      <c r="L11" s="65"/>
      <c r="M11" s="65"/>
      <c r="N11" s="65"/>
    </row>
    <row r="12" spans="1:17">
      <c r="A12" s="2"/>
      <c r="B12" s="65"/>
      <c r="C12" s="65"/>
      <c r="D12" s="65"/>
      <c r="E12" s="65"/>
      <c r="F12" s="65"/>
      <c r="G12" s="65"/>
      <c r="H12" s="65"/>
      <c r="I12" s="65"/>
      <c r="J12" s="65"/>
      <c r="K12" s="65"/>
      <c r="L12" s="65"/>
      <c r="M12" s="65"/>
      <c r="N12" s="65"/>
    </row>
    <row r="13" spans="1:17">
      <c r="A13" s="2"/>
      <c r="B13" s="65"/>
      <c r="C13" s="65"/>
      <c r="D13" s="65"/>
      <c r="E13" s="65"/>
      <c r="F13" s="65"/>
      <c r="G13" s="65"/>
      <c r="H13" s="65"/>
      <c r="I13" s="65"/>
      <c r="J13" s="65"/>
      <c r="K13" s="65"/>
      <c r="L13" s="65"/>
      <c r="M13" s="65"/>
      <c r="N13" s="65"/>
    </row>
    <row r="14" spans="1:17">
      <c r="A14" s="2"/>
      <c r="B14" s="65"/>
      <c r="C14" s="65"/>
      <c r="D14" s="65"/>
      <c r="E14" s="65"/>
      <c r="F14" s="65"/>
      <c r="G14" s="65"/>
      <c r="H14" s="65"/>
      <c r="I14" s="65"/>
      <c r="J14" s="65"/>
      <c r="K14" s="65"/>
      <c r="L14" s="65"/>
      <c r="M14" s="65"/>
      <c r="N14" s="65"/>
    </row>
    <row r="15" spans="1:17">
      <c r="A15" s="2"/>
      <c r="B15" s="65"/>
      <c r="C15" s="65"/>
      <c r="D15" s="65"/>
      <c r="E15" s="65"/>
      <c r="F15" s="65"/>
      <c r="G15" s="65"/>
      <c r="H15" s="65"/>
      <c r="I15" s="65"/>
      <c r="J15" s="65"/>
      <c r="K15" s="65"/>
      <c r="L15" s="65"/>
      <c r="M15" s="65"/>
      <c r="N15" s="65"/>
    </row>
    <row r="16" spans="1:17">
      <c r="A16" s="2"/>
      <c r="B16" s="65"/>
      <c r="C16" s="65"/>
      <c r="D16" s="65"/>
      <c r="E16" s="65"/>
      <c r="F16" s="65"/>
      <c r="G16" s="65"/>
      <c r="H16" s="65"/>
      <c r="I16" s="65"/>
      <c r="J16" s="65"/>
      <c r="K16" s="65"/>
      <c r="L16" s="65"/>
      <c r="M16" s="65"/>
      <c r="N16" s="65"/>
    </row>
    <row r="17" spans="1:14">
      <c r="A17" s="2"/>
      <c r="B17" s="65"/>
      <c r="C17" s="65"/>
      <c r="D17" s="65"/>
      <c r="E17" s="65"/>
      <c r="F17" s="65"/>
      <c r="G17" s="65"/>
      <c r="H17" s="65"/>
      <c r="I17" s="65"/>
      <c r="J17" s="65"/>
      <c r="K17" s="65"/>
      <c r="L17" s="65"/>
      <c r="M17" s="65"/>
      <c r="N17" s="65"/>
    </row>
    <row r="18" spans="1:14">
      <c r="A18" s="2"/>
      <c r="B18" s="65"/>
      <c r="C18" s="65"/>
      <c r="D18" s="65"/>
      <c r="E18" s="65"/>
      <c r="F18" s="65"/>
      <c r="G18" s="65"/>
      <c r="H18" s="65"/>
      <c r="I18" s="65"/>
      <c r="J18" s="65"/>
      <c r="K18" s="65"/>
      <c r="L18" s="65"/>
      <c r="M18" s="65"/>
      <c r="N18" s="65"/>
    </row>
    <row r="19" spans="1:14">
      <c r="A19" s="2"/>
      <c r="B19" s="65"/>
      <c r="C19" s="65"/>
      <c r="D19" s="65"/>
      <c r="E19" s="65"/>
      <c r="F19" s="65"/>
      <c r="G19" s="65"/>
      <c r="H19" s="65"/>
      <c r="I19" s="65"/>
      <c r="J19" s="65"/>
      <c r="K19" s="65"/>
      <c r="L19" s="65"/>
      <c r="M19" s="65"/>
      <c r="N19" s="65"/>
    </row>
    <row r="20" spans="1:14">
      <c r="A20" s="2"/>
      <c r="B20" s="65"/>
      <c r="C20" s="65"/>
      <c r="D20" s="65"/>
      <c r="E20" s="65"/>
      <c r="F20" s="65"/>
      <c r="G20" s="65"/>
      <c r="H20" s="65"/>
      <c r="I20" s="65"/>
      <c r="J20" s="65"/>
      <c r="K20" s="65"/>
      <c r="L20" s="65"/>
      <c r="M20" s="65"/>
      <c r="N20" s="65"/>
    </row>
    <row r="21" spans="1:14">
      <c r="A21" s="2"/>
      <c r="B21" s="65"/>
      <c r="C21" s="65"/>
      <c r="D21" s="65"/>
      <c r="E21" s="65"/>
      <c r="F21" s="65"/>
      <c r="G21" s="65"/>
      <c r="H21" s="65"/>
      <c r="I21" s="65"/>
      <c r="J21" s="65"/>
      <c r="K21" s="65"/>
      <c r="L21" s="65"/>
      <c r="M21" s="65"/>
      <c r="N21" s="65"/>
    </row>
    <row r="22" spans="1:14">
      <c r="A22" s="2"/>
      <c r="B22" s="65"/>
      <c r="C22" s="65"/>
      <c r="D22" s="65"/>
      <c r="E22" s="65"/>
      <c r="F22" s="65"/>
      <c r="G22" s="65"/>
      <c r="H22" s="65"/>
      <c r="I22" s="65"/>
      <c r="J22" s="65"/>
      <c r="K22" s="65"/>
      <c r="L22" s="65"/>
      <c r="M22" s="65"/>
      <c r="N22" s="65"/>
    </row>
    <row r="23" spans="1:14">
      <c r="A23" s="2"/>
      <c r="B23" s="65"/>
      <c r="C23" s="65"/>
      <c r="D23" s="65"/>
      <c r="E23" s="65"/>
      <c r="F23" s="65"/>
      <c r="G23" s="65"/>
      <c r="H23" s="65"/>
      <c r="I23" s="65"/>
      <c r="J23" s="65"/>
      <c r="K23" s="65"/>
      <c r="L23" s="65"/>
      <c r="M23" s="65"/>
      <c r="N23" s="65"/>
    </row>
    <row r="24" spans="1:14">
      <c r="A24" s="2"/>
      <c r="B24" s="65"/>
      <c r="C24" s="65"/>
      <c r="D24" s="65"/>
      <c r="E24" s="65"/>
      <c r="F24" s="65"/>
      <c r="G24" s="65"/>
      <c r="H24" s="65"/>
      <c r="I24" s="65"/>
      <c r="J24" s="65"/>
      <c r="K24" s="65"/>
      <c r="L24" s="65"/>
      <c r="M24" s="65"/>
      <c r="N24" s="65"/>
    </row>
    <row r="25" spans="1:14">
      <c r="A25" s="2"/>
      <c r="B25" s="65"/>
      <c r="C25" s="65"/>
      <c r="D25" s="65"/>
      <c r="E25" s="65"/>
      <c r="F25" s="65"/>
      <c r="G25" s="65"/>
      <c r="H25" s="65"/>
      <c r="I25" s="65"/>
      <c r="J25" s="65"/>
      <c r="K25" s="65"/>
      <c r="L25" s="65"/>
      <c r="M25" s="65"/>
      <c r="N25" s="65"/>
    </row>
    <row r="26" spans="1:14">
      <c r="A26" s="2"/>
      <c r="B26" s="65"/>
      <c r="C26" s="65"/>
      <c r="D26" s="65"/>
      <c r="E26" s="65"/>
      <c r="F26" s="65"/>
      <c r="G26" s="65"/>
      <c r="H26" s="65"/>
      <c r="I26" s="65"/>
      <c r="J26" s="65"/>
      <c r="K26" s="65"/>
      <c r="L26" s="65"/>
      <c r="M26" s="65"/>
      <c r="N26" s="65"/>
    </row>
    <row r="27" spans="1:14">
      <c r="A27" s="2"/>
      <c r="B27" s="65"/>
      <c r="C27" s="65"/>
      <c r="D27" s="65"/>
      <c r="E27" s="65"/>
      <c r="F27" s="65"/>
      <c r="G27" s="65"/>
      <c r="H27" s="65"/>
      <c r="I27" s="65"/>
      <c r="J27" s="65"/>
      <c r="K27" s="65"/>
      <c r="L27" s="65"/>
      <c r="M27" s="65"/>
      <c r="N27" s="65"/>
    </row>
    <row r="28" spans="1:14">
      <c r="A28" s="2"/>
      <c r="B28" s="65"/>
      <c r="C28" s="65"/>
      <c r="D28" s="65"/>
      <c r="E28" s="65"/>
      <c r="F28" s="65"/>
      <c r="G28" s="65"/>
      <c r="H28" s="65"/>
      <c r="I28" s="65"/>
      <c r="J28" s="65"/>
      <c r="K28" s="65"/>
      <c r="L28" s="65"/>
      <c r="M28" s="65"/>
      <c r="N28" s="65"/>
    </row>
    <row r="29" spans="1:14">
      <c r="A29" s="2"/>
      <c r="B29" s="65"/>
      <c r="C29" s="65"/>
      <c r="D29" s="65"/>
      <c r="E29" s="65"/>
      <c r="F29" s="65"/>
      <c r="G29" s="65"/>
      <c r="H29" s="65"/>
      <c r="I29" s="65"/>
      <c r="J29" s="65"/>
      <c r="K29" s="65"/>
      <c r="L29" s="65"/>
      <c r="M29" s="65"/>
      <c r="N29" s="65"/>
    </row>
    <row r="30" spans="1:14">
      <c r="A30" s="2"/>
      <c r="B30" s="65"/>
      <c r="C30" s="65"/>
      <c r="D30" s="65"/>
      <c r="E30" s="65"/>
      <c r="F30" s="65"/>
      <c r="G30" s="65"/>
      <c r="H30" s="65"/>
      <c r="I30" s="65"/>
      <c r="J30" s="65"/>
      <c r="K30" s="65"/>
      <c r="L30" s="65"/>
      <c r="M30" s="65"/>
      <c r="N30" s="65"/>
    </row>
    <row r="31" spans="1:14">
      <c r="A31" s="2"/>
      <c r="B31" s="65"/>
      <c r="C31" s="65"/>
      <c r="D31" s="65"/>
      <c r="E31" s="65"/>
      <c r="F31" s="65"/>
      <c r="G31" s="65"/>
      <c r="H31" s="65"/>
      <c r="I31" s="65"/>
      <c r="J31" s="65"/>
      <c r="K31" s="65"/>
      <c r="L31" s="65"/>
      <c r="M31" s="65"/>
      <c r="N31" s="65"/>
    </row>
    <row r="32" spans="1:14">
      <c r="A32" s="2"/>
      <c r="B32" s="65"/>
      <c r="C32" s="65"/>
      <c r="D32" s="65"/>
      <c r="E32" s="65"/>
      <c r="F32" s="65"/>
      <c r="G32" s="65"/>
      <c r="H32" s="65"/>
      <c r="I32" s="65"/>
      <c r="J32" s="65"/>
      <c r="K32" s="65"/>
      <c r="L32" s="65"/>
      <c r="M32" s="65"/>
      <c r="N32" s="65"/>
    </row>
    <row r="33" spans="1:14">
      <c r="A33" s="2"/>
      <c r="B33" s="65"/>
      <c r="C33" s="65"/>
      <c r="D33" s="65"/>
      <c r="E33" s="65"/>
      <c r="F33" s="65"/>
      <c r="G33" s="65"/>
      <c r="H33" s="65"/>
      <c r="I33" s="65"/>
      <c r="J33" s="65"/>
      <c r="K33" s="65"/>
      <c r="L33" s="65"/>
      <c r="M33" s="65"/>
      <c r="N33" s="65"/>
    </row>
    <row r="34" spans="1:14">
      <c r="A34" s="2"/>
      <c r="B34" s="65"/>
      <c r="C34" s="65"/>
      <c r="D34" s="65"/>
      <c r="E34" s="65"/>
      <c r="F34" s="65"/>
      <c r="G34" s="65"/>
      <c r="H34" s="65"/>
      <c r="I34" s="65"/>
      <c r="J34" s="65"/>
      <c r="K34" s="65"/>
      <c r="L34" s="65"/>
      <c r="M34" s="65"/>
      <c r="N34" s="65"/>
    </row>
    <row r="35" spans="1:14" ht="4.5" customHeight="1">
      <c r="A35" s="2"/>
      <c r="B35" s="65"/>
      <c r="C35" s="65"/>
      <c r="D35" s="65"/>
      <c r="E35" s="65"/>
      <c r="F35" s="65"/>
      <c r="G35" s="65"/>
      <c r="H35" s="65"/>
      <c r="I35" s="65"/>
      <c r="J35" s="65"/>
      <c r="K35" s="65"/>
      <c r="L35" s="65"/>
      <c r="M35" s="65"/>
      <c r="N35" s="65"/>
    </row>
    <row r="36" spans="1:14">
      <c r="A36" s="2"/>
      <c r="B36" s="65"/>
      <c r="C36" s="65"/>
      <c r="D36" s="65"/>
      <c r="E36" s="65"/>
      <c r="F36" s="65"/>
      <c r="G36" s="65"/>
      <c r="H36" s="65"/>
      <c r="I36" s="65"/>
      <c r="J36" s="65"/>
      <c r="K36" s="65"/>
      <c r="L36" s="65"/>
      <c r="M36" s="65"/>
      <c r="N36" s="65"/>
    </row>
    <row r="37" spans="1:14">
      <c r="A37" s="2"/>
      <c r="B37" s="65"/>
      <c r="C37" s="65"/>
      <c r="D37" s="65"/>
      <c r="E37" s="65"/>
      <c r="F37" s="65"/>
      <c r="G37" s="65"/>
      <c r="H37" s="65"/>
      <c r="I37" s="65"/>
      <c r="J37" s="65"/>
      <c r="K37" s="65"/>
      <c r="L37" s="65"/>
      <c r="M37" s="65"/>
      <c r="N37" s="65"/>
    </row>
    <row r="38" spans="1:14" ht="0.95" customHeight="1">
      <c r="A38" s="2"/>
      <c r="B38" s="65"/>
      <c r="C38" s="65"/>
      <c r="D38" s="65"/>
      <c r="E38" s="65"/>
      <c r="F38" s="65"/>
      <c r="G38" s="65"/>
      <c r="H38" s="65"/>
      <c r="I38" s="65"/>
      <c r="J38" s="65"/>
      <c r="K38" s="65"/>
      <c r="L38" s="65"/>
      <c r="M38" s="65"/>
      <c r="N38" s="65"/>
    </row>
    <row r="39" spans="1:14" hidden="1">
      <c r="A39" s="2"/>
      <c r="B39" s="65"/>
      <c r="C39" s="65"/>
      <c r="D39" s="65"/>
      <c r="E39" s="65"/>
      <c r="F39" s="65"/>
      <c r="G39" s="65"/>
      <c r="H39" s="65"/>
      <c r="I39" s="65"/>
      <c r="J39" s="65"/>
      <c r="K39" s="65"/>
      <c r="L39" s="65"/>
      <c r="M39" s="65"/>
      <c r="N39" s="65"/>
    </row>
    <row r="40" spans="1:14" hidden="1">
      <c r="A40" s="2"/>
      <c r="B40" s="65"/>
      <c r="C40" s="65"/>
      <c r="D40" s="65"/>
      <c r="E40" s="65"/>
      <c r="F40" s="65"/>
      <c r="G40" s="65"/>
      <c r="H40" s="65"/>
      <c r="I40" s="65"/>
      <c r="J40" s="65"/>
      <c r="K40" s="65"/>
      <c r="L40" s="65"/>
      <c r="M40" s="65"/>
      <c r="N40" s="65"/>
    </row>
    <row r="41" spans="1:14" hidden="1">
      <c r="A41" s="2"/>
      <c r="B41" s="65"/>
      <c r="C41" s="65"/>
      <c r="D41" s="65"/>
      <c r="E41" s="65"/>
      <c r="F41" s="65"/>
      <c r="G41" s="65"/>
      <c r="H41" s="65"/>
      <c r="I41" s="65"/>
      <c r="J41" s="65"/>
      <c r="K41" s="65"/>
      <c r="L41" s="65"/>
      <c r="M41" s="65"/>
      <c r="N41" s="65"/>
    </row>
    <row r="42" spans="1:14" hidden="1">
      <c r="A42" s="3"/>
      <c r="B42" s="65"/>
      <c r="C42" s="65"/>
      <c r="D42" s="65"/>
      <c r="E42" s="65"/>
      <c r="F42" s="65"/>
      <c r="G42" s="65"/>
      <c r="H42" s="65"/>
      <c r="I42" s="65"/>
      <c r="J42" s="65"/>
      <c r="K42" s="65"/>
      <c r="L42" s="65"/>
      <c r="M42" s="65"/>
      <c r="N42" s="65"/>
    </row>
    <row r="43" spans="1:14" hidden="1">
      <c r="A43" s="3"/>
      <c r="B43" s="65"/>
      <c r="C43" s="65"/>
      <c r="D43" s="65"/>
      <c r="E43" s="65"/>
      <c r="F43" s="65"/>
      <c r="G43" s="65"/>
      <c r="H43" s="65"/>
      <c r="I43" s="65"/>
      <c r="J43" s="65"/>
      <c r="K43" s="65"/>
      <c r="L43" s="65"/>
      <c r="M43" s="65"/>
      <c r="N43" s="65"/>
    </row>
    <row r="44" spans="1:14" hidden="1">
      <c r="A44" s="3"/>
      <c r="B44" s="65"/>
      <c r="C44" s="65"/>
      <c r="D44" s="65"/>
      <c r="E44" s="65"/>
      <c r="F44" s="65"/>
      <c r="G44" s="65"/>
      <c r="H44" s="65"/>
      <c r="I44" s="65"/>
      <c r="J44" s="65"/>
      <c r="K44" s="65"/>
      <c r="L44" s="65"/>
      <c r="M44" s="65"/>
      <c r="N44" s="65"/>
    </row>
    <row r="45" spans="1:14" hidden="1">
      <c r="A45" s="3"/>
      <c r="B45" s="65"/>
      <c r="C45" s="65"/>
      <c r="D45" s="65"/>
      <c r="E45" s="65"/>
      <c r="F45" s="65"/>
      <c r="G45" s="65"/>
      <c r="H45" s="65"/>
      <c r="I45" s="65"/>
      <c r="J45" s="65"/>
      <c r="K45" s="65"/>
      <c r="L45" s="65"/>
      <c r="M45" s="65"/>
      <c r="N45" s="65"/>
    </row>
    <row r="46" spans="1:14" hidden="1">
      <c r="A46" s="3"/>
      <c r="B46" s="65"/>
      <c r="C46" s="65"/>
      <c r="D46" s="65"/>
      <c r="E46" s="65"/>
      <c r="F46" s="65"/>
      <c r="G46" s="65"/>
      <c r="H46" s="65"/>
      <c r="I46" s="65"/>
      <c r="J46" s="65"/>
      <c r="K46" s="65"/>
      <c r="L46" s="65"/>
      <c r="M46" s="65"/>
      <c r="N46" s="65"/>
    </row>
    <row r="47" spans="1:14" hidden="1">
      <c r="A47" s="3"/>
      <c r="B47" s="65"/>
      <c r="C47" s="65"/>
      <c r="D47" s="65"/>
      <c r="E47" s="65"/>
      <c r="F47" s="65"/>
      <c r="G47" s="65"/>
      <c r="H47" s="65"/>
      <c r="I47" s="65"/>
      <c r="J47" s="65"/>
      <c r="K47" s="65"/>
      <c r="L47" s="65"/>
      <c r="M47" s="65"/>
      <c r="N47" s="65"/>
    </row>
    <row r="48" spans="1:14" hidden="1">
      <c r="A48" s="3"/>
      <c r="B48" s="65"/>
      <c r="C48" s="65"/>
      <c r="D48" s="65"/>
      <c r="E48" s="65"/>
      <c r="F48" s="65"/>
      <c r="G48" s="65"/>
      <c r="H48" s="65"/>
      <c r="I48" s="65"/>
      <c r="J48" s="65"/>
      <c r="K48" s="65"/>
      <c r="L48" s="65"/>
      <c r="M48" s="65"/>
      <c r="N48" s="65"/>
    </row>
    <row r="49" spans="2:14" hidden="1">
      <c r="B49" s="65"/>
      <c r="C49" s="65"/>
      <c r="D49" s="65"/>
      <c r="E49" s="65"/>
      <c r="F49" s="65"/>
      <c r="G49" s="65"/>
      <c r="H49" s="65"/>
      <c r="I49" s="65"/>
      <c r="J49" s="65"/>
      <c r="K49" s="65"/>
      <c r="L49" s="65"/>
      <c r="M49" s="65"/>
      <c r="N49" s="65"/>
    </row>
    <row r="50" spans="2:14" hidden="1">
      <c r="B50" s="65"/>
      <c r="C50" s="65"/>
      <c r="D50" s="65"/>
      <c r="E50" s="65"/>
      <c r="F50" s="65"/>
      <c r="G50" s="65"/>
      <c r="H50" s="65"/>
      <c r="I50" s="65"/>
      <c r="J50" s="65"/>
      <c r="K50" s="65"/>
      <c r="L50" s="65"/>
      <c r="M50" s="65"/>
      <c r="N50" s="65"/>
    </row>
    <row r="51" spans="2:14" hidden="1">
      <c r="B51" s="65"/>
      <c r="C51" s="65"/>
      <c r="D51" s="65"/>
      <c r="E51" s="65"/>
      <c r="F51" s="65"/>
      <c r="G51" s="65"/>
      <c r="H51" s="65"/>
      <c r="I51" s="65"/>
      <c r="J51" s="65"/>
      <c r="K51" s="65"/>
      <c r="L51" s="65"/>
      <c r="M51" s="65"/>
      <c r="N51" s="65"/>
    </row>
    <row r="52" spans="2:14" hidden="1">
      <c r="B52" s="65"/>
      <c r="C52" s="65"/>
      <c r="D52" s="65"/>
      <c r="E52" s="65"/>
      <c r="F52" s="65"/>
      <c r="G52" s="65"/>
      <c r="H52" s="65"/>
      <c r="I52" s="65"/>
      <c r="J52" s="65"/>
      <c r="K52" s="65"/>
      <c r="L52" s="65"/>
      <c r="M52" s="65"/>
      <c r="N52" s="65"/>
    </row>
  </sheetData>
  <mergeCells count="3">
    <mergeCell ref="B1:N1"/>
    <mergeCell ref="B2:N2"/>
    <mergeCell ref="B3:N52"/>
  </mergeCells>
  <pageMargins left="0.7" right="0.7" top="0.78740157500000008" bottom="0.78740157500000008"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41"/>
  <sheetViews>
    <sheetView showGridLines="0" view="pageBreakPreview" zoomScale="140" zoomScaleNormal="100" zoomScaleSheetLayoutView="140" workbookViewId="0">
      <selection activeCell="B20" sqref="B20:G22"/>
    </sheetView>
  </sheetViews>
  <sheetFormatPr baseColWidth="10" defaultColWidth="19.5703125" defaultRowHeight="14.25"/>
  <cols>
    <col min="1" max="1" width="11.140625" style="4" customWidth="1"/>
    <col min="2" max="2" width="10.140625" style="4" customWidth="1"/>
    <col min="3" max="3" width="17.7109375" style="4" customWidth="1"/>
    <col min="4" max="4" width="16.5703125" style="4" customWidth="1"/>
    <col min="5" max="5" width="19.5703125" style="4" customWidth="1"/>
    <col min="6" max="6" width="18" style="5" customWidth="1"/>
    <col min="7" max="7" width="20" style="5" customWidth="1"/>
    <col min="8" max="8" width="13.42578125" style="5" customWidth="1"/>
    <col min="9" max="9" width="24.5703125" style="5" customWidth="1"/>
    <col min="10" max="10" width="19.5703125" style="4" bestFit="1"/>
    <col min="11" max="16384" width="19.5703125" style="4"/>
  </cols>
  <sheetData>
    <row r="2" spans="2:14" ht="14.1" customHeight="1">
      <c r="B2" s="64"/>
      <c r="C2" s="64"/>
      <c r="D2" s="64"/>
      <c r="E2" s="64"/>
      <c r="F2" s="64"/>
      <c r="G2" s="64"/>
      <c r="H2" s="57"/>
      <c r="I2" s="57"/>
      <c r="J2" s="57"/>
      <c r="K2" s="57"/>
      <c r="L2" s="57"/>
      <c r="M2" s="57"/>
      <c r="N2" s="57"/>
    </row>
    <row r="3" spans="2:14" ht="18">
      <c r="B3" s="77" t="s">
        <v>1</v>
      </c>
      <c r="C3" s="77"/>
      <c r="D3" s="77"/>
      <c r="E3" s="77"/>
      <c r="F3" s="77"/>
      <c r="G3" s="77"/>
      <c r="H3" s="77"/>
      <c r="I3" s="77"/>
    </row>
    <row r="4" spans="2:14">
      <c r="H4" s="78"/>
      <c r="I4" s="79"/>
    </row>
    <row r="5" spans="2:14" ht="15.6" customHeight="1">
      <c r="B5" s="80"/>
      <c r="C5" s="83"/>
      <c r="D5" s="86" t="s">
        <v>2</v>
      </c>
      <c r="E5" s="86" t="s">
        <v>82</v>
      </c>
      <c r="F5" s="89" t="s">
        <v>3</v>
      </c>
      <c r="G5" s="89" t="s">
        <v>81</v>
      </c>
    </row>
    <row r="6" spans="2:14" ht="14.45" customHeight="1">
      <c r="B6" s="81"/>
      <c r="C6" s="84"/>
      <c r="D6" s="87"/>
      <c r="E6" s="87"/>
      <c r="F6" s="90"/>
      <c r="G6" s="90"/>
    </row>
    <row r="7" spans="2:14" ht="15" customHeight="1">
      <c r="B7" s="82"/>
      <c r="C7" s="85"/>
      <c r="D7" s="88"/>
      <c r="E7" s="88"/>
      <c r="F7" s="91"/>
      <c r="G7" s="91"/>
    </row>
    <row r="8" spans="2:14">
      <c r="B8" s="68" t="s">
        <v>4</v>
      </c>
      <c r="C8" s="6" t="s">
        <v>5</v>
      </c>
      <c r="D8" s="7">
        <v>38741</v>
      </c>
      <c r="E8" s="8">
        <v>91340</v>
      </c>
      <c r="F8" s="9">
        <v>38741</v>
      </c>
      <c r="G8" s="9">
        <f>'BEG WG'!F6</f>
        <v>91340</v>
      </c>
      <c r="H8" s="4"/>
      <c r="I8" s="4"/>
    </row>
    <row r="9" spans="2:14">
      <c r="B9" s="69"/>
      <c r="C9" s="6" t="s">
        <v>6</v>
      </c>
      <c r="D9" s="7">
        <v>5568</v>
      </c>
      <c r="E9" s="8">
        <v>16358</v>
      </c>
      <c r="F9" s="9">
        <v>5568</v>
      </c>
      <c r="G9" s="9">
        <f>'BEG WG'!F16</f>
        <v>16358</v>
      </c>
      <c r="H9" s="4"/>
      <c r="I9" s="4"/>
    </row>
    <row r="10" spans="2:14">
      <c r="B10" s="70"/>
      <c r="C10" s="6" t="s">
        <v>7</v>
      </c>
      <c r="D10" s="10">
        <v>44309</v>
      </c>
      <c r="E10" s="11">
        <v>107698</v>
      </c>
      <c r="F10" s="12">
        <v>44309</v>
      </c>
      <c r="G10" s="12">
        <f>G9+G8</f>
        <v>107698</v>
      </c>
      <c r="H10" s="4"/>
      <c r="I10" s="4"/>
    </row>
    <row r="11" spans="2:14">
      <c r="B11" s="68" t="s">
        <v>8</v>
      </c>
      <c r="C11" s="6" t="s">
        <v>5</v>
      </c>
      <c r="D11" s="7">
        <v>1694</v>
      </c>
      <c r="E11" s="13"/>
      <c r="F11" s="9">
        <v>1694</v>
      </c>
      <c r="G11" s="14"/>
      <c r="H11" s="4"/>
      <c r="I11" s="4"/>
    </row>
    <row r="12" spans="2:14">
      <c r="B12" s="69"/>
      <c r="C12" s="6" t="s">
        <v>6</v>
      </c>
      <c r="D12" s="7">
        <v>228</v>
      </c>
      <c r="E12" s="13"/>
      <c r="F12" s="9">
        <v>228</v>
      </c>
      <c r="G12" s="14"/>
      <c r="H12" s="4"/>
      <c r="I12" s="4"/>
    </row>
    <row r="13" spans="2:14">
      <c r="B13" s="69"/>
      <c r="C13" s="6" t="s">
        <v>9</v>
      </c>
      <c r="D13" s="10">
        <v>1922</v>
      </c>
      <c r="E13" s="15"/>
      <c r="F13" s="12">
        <v>1922</v>
      </c>
      <c r="G13" s="14"/>
      <c r="H13" s="4"/>
      <c r="I13" s="4"/>
    </row>
    <row r="14" spans="2:14" ht="15" customHeight="1">
      <c r="B14" s="71" t="s">
        <v>10</v>
      </c>
      <c r="C14" s="16" t="s">
        <v>11</v>
      </c>
      <c r="D14" s="7">
        <v>93152</v>
      </c>
      <c r="E14" s="8">
        <v>187279</v>
      </c>
      <c r="F14" s="17">
        <v>186685</v>
      </c>
      <c r="G14" s="61">
        <v>366267</v>
      </c>
      <c r="H14" s="4"/>
      <c r="I14" s="4"/>
    </row>
    <row r="15" spans="2:14" ht="15" customHeight="1">
      <c r="B15" s="72"/>
      <c r="C15" s="16" t="s">
        <v>12</v>
      </c>
      <c r="D15" s="7">
        <v>3963</v>
      </c>
      <c r="E15" s="13"/>
      <c r="F15" s="17">
        <v>6723</v>
      </c>
      <c r="G15" s="14"/>
      <c r="H15" s="4"/>
      <c r="I15" s="4"/>
    </row>
    <row r="16" spans="2:14">
      <c r="B16" s="73"/>
      <c r="C16" s="18" t="s">
        <v>13</v>
      </c>
      <c r="D16" s="10">
        <v>97115</v>
      </c>
      <c r="E16" s="11">
        <v>187279</v>
      </c>
      <c r="F16" s="19">
        <v>193408</v>
      </c>
      <c r="G16" s="62">
        <v>366267</v>
      </c>
      <c r="H16" s="4"/>
      <c r="I16" s="4"/>
    </row>
    <row r="17" spans="1:9">
      <c r="B17" s="74" t="s">
        <v>14</v>
      </c>
      <c r="C17" s="75"/>
      <c r="D17" s="10">
        <v>143346</v>
      </c>
      <c r="E17" s="11">
        <v>294977</v>
      </c>
      <c r="F17" s="19">
        <v>239639</v>
      </c>
      <c r="G17" s="62">
        <v>473965</v>
      </c>
      <c r="H17" s="4"/>
      <c r="I17" s="4"/>
    </row>
    <row r="20" spans="1:9" ht="14.1" customHeight="1">
      <c r="B20" s="76" t="s">
        <v>74</v>
      </c>
      <c r="C20" s="76"/>
      <c r="D20" s="76"/>
      <c r="E20" s="76"/>
      <c r="F20" s="76"/>
      <c r="G20" s="76"/>
      <c r="H20" s="56"/>
      <c r="I20" s="56"/>
    </row>
    <row r="21" spans="1:9">
      <c r="B21" s="76"/>
      <c r="C21" s="76"/>
      <c r="D21" s="76"/>
      <c r="E21" s="76"/>
      <c r="F21" s="76"/>
      <c r="G21" s="76"/>
      <c r="H21" s="56"/>
      <c r="I21" s="56"/>
    </row>
    <row r="22" spans="1:9" ht="61.5" customHeight="1">
      <c r="B22" s="76"/>
      <c r="C22" s="76"/>
      <c r="D22" s="76"/>
      <c r="E22" s="76"/>
      <c r="F22" s="76"/>
      <c r="G22" s="76"/>
      <c r="H22" s="56"/>
      <c r="I22" s="56"/>
    </row>
    <row r="23" spans="1:9">
      <c r="A23" s="66"/>
      <c r="B23" s="67"/>
      <c r="C23" s="67"/>
      <c r="D23" s="67"/>
      <c r="E23" s="20"/>
      <c r="F23" s="4"/>
      <c r="G23" s="4"/>
      <c r="H23" s="4"/>
      <c r="I23" s="4"/>
    </row>
    <row r="24" spans="1:9">
      <c r="A24" s="20"/>
      <c r="B24" s="20"/>
      <c r="C24" s="21"/>
      <c r="D24" s="21"/>
      <c r="E24" s="20"/>
      <c r="F24" s="4"/>
      <c r="G24" s="4"/>
      <c r="H24" s="4"/>
      <c r="I24" s="4"/>
    </row>
    <row r="25" spans="1:9">
      <c r="A25" s="20"/>
      <c r="B25" s="20"/>
      <c r="C25" s="21"/>
      <c r="D25" s="21"/>
      <c r="E25" s="20"/>
      <c r="F25" s="4"/>
      <c r="G25" s="4"/>
      <c r="H25" s="4"/>
      <c r="I25" s="4"/>
    </row>
    <row r="26" spans="1:9">
      <c r="A26" s="20"/>
      <c r="B26" s="20"/>
      <c r="C26" s="21"/>
      <c r="D26" s="21"/>
      <c r="E26" s="20"/>
      <c r="F26" s="4"/>
      <c r="G26" s="4"/>
      <c r="H26" s="4"/>
      <c r="I26" s="4"/>
    </row>
    <row r="27" spans="1:9">
      <c r="A27" s="20"/>
      <c r="B27" s="20"/>
      <c r="C27" s="21"/>
      <c r="D27" s="21"/>
      <c r="E27" s="20"/>
      <c r="F27" s="4"/>
      <c r="G27" s="4"/>
      <c r="H27" s="4"/>
      <c r="I27" s="4"/>
    </row>
    <row r="28" spans="1:9">
      <c r="A28" s="20"/>
      <c r="B28" s="20"/>
      <c r="C28" s="21"/>
      <c r="D28" s="21"/>
      <c r="E28" s="20"/>
      <c r="F28" s="4"/>
      <c r="G28" s="4"/>
      <c r="H28" s="4"/>
      <c r="I28" s="4"/>
    </row>
    <row r="29" spans="1:9">
      <c r="A29" s="20"/>
      <c r="B29" s="20"/>
      <c r="C29" s="21"/>
      <c r="D29" s="21"/>
      <c r="E29" s="20"/>
      <c r="F29" s="4"/>
      <c r="G29" s="4"/>
      <c r="H29" s="4"/>
      <c r="I29" s="4"/>
    </row>
    <row r="30" spans="1:9">
      <c r="A30" s="20"/>
      <c r="B30" s="20"/>
      <c r="C30" s="21"/>
      <c r="D30" s="21"/>
      <c r="E30" s="20"/>
      <c r="F30" s="4"/>
      <c r="G30" s="4"/>
      <c r="H30" s="4"/>
      <c r="I30" s="4"/>
    </row>
    <row r="31" spans="1:9">
      <c r="A31" s="20"/>
      <c r="B31" s="20"/>
      <c r="C31" s="21"/>
      <c r="D31" s="21"/>
      <c r="E31" s="20"/>
      <c r="F31" s="4"/>
      <c r="G31" s="4"/>
      <c r="H31" s="4"/>
      <c r="I31" s="4"/>
    </row>
    <row r="32" spans="1:9">
      <c r="A32" s="20"/>
      <c r="B32" s="20"/>
      <c r="C32" s="21"/>
      <c r="D32" s="21"/>
      <c r="E32" s="20"/>
      <c r="F32" s="4"/>
      <c r="G32" s="4"/>
      <c r="H32" s="4"/>
      <c r="I32" s="4"/>
    </row>
    <row r="33" spans="1:9">
      <c r="A33" s="20"/>
      <c r="B33" s="20"/>
      <c r="C33" s="21"/>
      <c r="D33" s="21"/>
      <c r="E33" s="20"/>
      <c r="F33" s="4"/>
      <c r="G33" s="4"/>
      <c r="H33" s="4"/>
      <c r="I33" s="4"/>
    </row>
    <row r="34" spans="1:9">
      <c r="A34" s="20"/>
      <c r="B34" s="20"/>
      <c r="C34" s="21"/>
      <c r="D34" s="21"/>
      <c r="E34" s="20"/>
      <c r="F34" s="4"/>
      <c r="G34" s="4"/>
      <c r="H34" s="4"/>
      <c r="I34" s="4"/>
    </row>
    <row r="35" spans="1:9">
      <c r="A35" s="20"/>
      <c r="B35" s="20"/>
      <c r="C35" s="21"/>
      <c r="D35" s="21"/>
      <c r="E35" s="20"/>
      <c r="F35" s="4"/>
      <c r="G35" s="4"/>
      <c r="H35" s="4"/>
      <c r="I35" s="4"/>
    </row>
    <row r="36" spans="1:9">
      <c r="A36" s="20"/>
      <c r="B36" s="20"/>
      <c r="C36" s="21"/>
      <c r="D36" s="21"/>
      <c r="E36" s="20"/>
      <c r="F36" s="4"/>
      <c r="G36" s="4"/>
      <c r="H36" s="4"/>
      <c r="I36" s="4"/>
    </row>
    <row r="37" spans="1:9">
      <c r="A37" s="20"/>
      <c r="B37" s="20"/>
      <c r="C37" s="21"/>
      <c r="D37" s="21"/>
      <c r="E37" s="20"/>
      <c r="F37" s="4"/>
      <c r="G37" s="4"/>
      <c r="H37" s="4"/>
      <c r="I37" s="4"/>
    </row>
    <row r="38" spans="1:9">
      <c r="A38" s="20"/>
      <c r="B38" s="20"/>
      <c r="C38" s="21"/>
      <c r="D38" s="21"/>
      <c r="E38" s="20"/>
      <c r="F38" s="4"/>
      <c r="G38" s="4"/>
      <c r="H38" s="4"/>
      <c r="I38" s="4"/>
    </row>
    <row r="39" spans="1:9">
      <c r="A39" s="20"/>
      <c r="B39" s="20"/>
      <c r="C39" s="21"/>
      <c r="D39" s="21"/>
      <c r="E39" s="20"/>
      <c r="F39" s="4"/>
      <c r="G39" s="4"/>
      <c r="H39" s="4"/>
      <c r="I39" s="4"/>
    </row>
    <row r="40" spans="1:9">
      <c r="B40" s="20"/>
      <c r="C40" s="20"/>
      <c r="D40" s="20"/>
      <c r="E40" s="20"/>
      <c r="F40" s="21"/>
      <c r="G40" s="21"/>
      <c r="H40" s="21"/>
      <c r="I40" s="21"/>
    </row>
    <row r="41" spans="1:9">
      <c r="B41" s="20"/>
      <c r="C41" s="20"/>
      <c r="D41" s="20"/>
      <c r="E41" s="20"/>
      <c r="F41" s="21"/>
      <c r="G41" s="21"/>
      <c r="H41" s="21"/>
      <c r="I41" s="21"/>
    </row>
  </sheetData>
  <mergeCells count="15">
    <mergeCell ref="B2:G2"/>
    <mergeCell ref="A23:D23"/>
    <mergeCell ref="B8:B10"/>
    <mergeCell ref="B11:B13"/>
    <mergeCell ref="B14:B16"/>
    <mergeCell ref="B17:C17"/>
    <mergeCell ref="B20:G22"/>
    <mergeCell ref="B3:I3"/>
    <mergeCell ref="H4:I4"/>
    <mergeCell ref="B5:B7"/>
    <mergeCell ref="C5:C7"/>
    <mergeCell ref="D5:D7"/>
    <mergeCell ref="E5:E7"/>
    <mergeCell ref="F5:F7"/>
    <mergeCell ref="G5:G7"/>
  </mergeCells>
  <pageMargins left="0.7" right="0.7" top="0.78740157500000008" bottom="0.78740157500000008"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G64"/>
  <sheetViews>
    <sheetView showGridLines="0" workbookViewId="0">
      <selection activeCell="K56" sqref="K56"/>
    </sheetView>
  </sheetViews>
  <sheetFormatPr baseColWidth="10" defaultColWidth="11.5703125" defaultRowHeight="14.25"/>
  <cols>
    <col min="1" max="1" width="11.5703125" style="4" bestFit="1"/>
    <col min="2" max="2" width="20.85546875" style="4" bestFit="1" customWidth="1"/>
    <col min="3" max="3" width="11.5703125" style="4" bestFit="1"/>
    <col min="4" max="4" width="21" style="4" bestFit="1" customWidth="1"/>
    <col min="5" max="5" width="25.5703125" style="4" bestFit="1" customWidth="1"/>
    <col min="6" max="6" width="11.5703125" style="4" bestFit="1"/>
    <col min="7" max="16384" width="11.5703125" style="4"/>
  </cols>
  <sheetData>
    <row r="2" spans="2:7" ht="114.95" customHeight="1">
      <c r="B2" s="79"/>
      <c r="C2" s="79"/>
      <c r="D2" s="79"/>
      <c r="E2" s="79"/>
      <c r="F2" s="79"/>
      <c r="G2" s="79"/>
    </row>
    <row r="3" spans="2:7" ht="18">
      <c r="B3" s="77" t="s">
        <v>15</v>
      </c>
      <c r="C3" s="77"/>
      <c r="D3" s="77"/>
      <c r="E3" s="77"/>
      <c r="F3" s="77"/>
    </row>
    <row r="5" spans="2:7" s="22" customFormat="1" ht="27">
      <c r="B5" s="23"/>
      <c r="C5" s="24"/>
      <c r="D5" s="25" t="s">
        <v>16</v>
      </c>
      <c r="E5" s="26" t="s">
        <v>17</v>
      </c>
    </row>
    <row r="6" spans="2:7">
      <c r="B6" s="92" t="s">
        <v>4</v>
      </c>
      <c r="C6" s="93"/>
      <c r="D6" s="27"/>
      <c r="E6" s="27"/>
    </row>
    <row r="7" spans="2:7">
      <c r="B7" s="94" t="s">
        <v>18</v>
      </c>
      <c r="C7" s="6">
        <v>2021</v>
      </c>
      <c r="D7" s="6"/>
      <c r="E7" s="6"/>
    </row>
    <row r="8" spans="2:7">
      <c r="B8" s="95"/>
      <c r="C8" s="6">
        <v>2022</v>
      </c>
      <c r="D8" s="6"/>
      <c r="E8" s="6"/>
    </row>
    <row r="9" spans="2:7">
      <c r="B9" s="95"/>
      <c r="C9" s="6">
        <v>2023</v>
      </c>
      <c r="D9" s="6"/>
      <c r="E9" s="6"/>
    </row>
    <row r="10" spans="2:7">
      <c r="B10" s="95"/>
      <c r="C10" s="6">
        <v>2024</v>
      </c>
      <c r="D10" s="6"/>
      <c r="E10" s="6"/>
    </row>
    <row r="11" spans="2:7">
      <c r="B11" s="95"/>
      <c r="C11" s="6">
        <v>2025</v>
      </c>
      <c r="D11" s="6"/>
      <c r="E11" s="6"/>
    </row>
    <row r="12" spans="2:7">
      <c r="B12" s="95"/>
      <c r="C12" s="6">
        <v>2026</v>
      </c>
      <c r="D12" s="6"/>
      <c r="E12" s="6"/>
    </row>
    <row r="13" spans="2:7">
      <c r="B13" s="95"/>
      <c r="C13" s="6">
        <v>2027</v>
      </c>
      <c r="D13" s="6"/>
      <c r="E13" s="6"/>
    </row>
    <row r="14" spans="2:7">
      <c r="B14" s="96"/>
      <c r="C14" s="6" t="s">
        <v>14</v>
      </c>
      <c r="D14" s="6"/>
      <c r="E14" s="6"/>
    </row>
    <row r="15" spans="2:7">
      <c r="B15" s="94" t="s">
        <v>19</v>
      </c>
      <c r="C15" s="6">
        <v>2021</v>
      </c>
      <c r="D15" s="6"/>
      <c r="E15" s="6"/>
    </row>
    <row r="16" spans="2:7">
      <c r="B16" s="95"/>
      <c r="C16" s="6">
        <v>2022</v>
      </c>
      <c r="D16" s="6"/>
      <c r="E16" s="6"/>
    </row>
    <row r="17" spans="2:5">
      <c r="B17" s="95"/>
      <c r="C17" s="6">
        <v>2023</v>
      </c>
      <c r="D17" s="6"/>
      <c r="E17" s="6"/>
    </row>
    <row r="18" spans="2:5">
      <c r="B18" s="95"/>
      <c r="C18" s="6">
        <v>2024</v>
      </c>
      <c r="D18" s="6"/>
      <c r="E18" s="6"/>
    </row>
    <row r="19" spans="2:5">
      <c r="B19" s="95"/>
      <c r="C19" s="6">
        <v>2025</v>
      </c>
      <c r="D19" s="6"/>
      <c r="E19" s="6"/>
    </row>
    <row r="20" spans="2:5">
      <c r="B20" s="95"/>
      <c r="C20" s="6">
        <v>2026</v>
      </c>
      <c r="D20" s="6"/>
      <c r="E20" s="6"/>
    </row>
    <row r="21" spans="2:5">
      <c r="B21" s="95"/>
      <c r="C21" s="6">
        <v>2027</v>
      </c>
      <c r="D21" s="6"/>
      <c r="E21" s="6"/>
    </row>
    <row r="22" spans="2:5">
      <c r="B22" s="96"/>
      <c r="C22" s="6" t="s">
        <v>14</v>
      </c>
      <c r="D22" s="6"/>
      <c r="E22" s="6"/>
    </row>
    <row r="23" spans="2:5">
      <c r="B23" s="97" t="s">
        <v>8</v>
      </c>
      <c r="C23" s="98"/>
      <c r="D23" s="27"/>
      <c r="E23" s="27"/>
    </row>
    <row r="24" spans="2:5">
      <c r="B24" s="94" t="s">
        <v>20</v>
      </c>
      <c r="C24" s="6">
        <v>2021</v>
      </c>
      <c r="D24" s="6"/>
      <c r="E24" s="29"/>
    </row>
    <row r="25" spans="2:5">
      <c r="B25" s="95"/>
      <c r="C25" s="6">
        <v>2022</v>
      </c>
      <c r="D25" s="6"/>
      <c r="E25" s="29"/>
    </row>
    <row r="26" spans="2:5">
      <c r="B26" s="95"/>
      <c r="C26" s="6">
        <v>2023</v>
      </c>
      <c r="D26" s="6"/>
      <c r="E26" s="29"/>
    </row>
    <row r="27" spans="2:5">
      <c r="B27" s="95"/>
      <c r="C27" s="6">
        <v>2024</v>
      </c>
      <c r="D27" s="6"/>
      <c r="E27" s="29"/>
    </row>
    <row r="28" spans="2:5">
      <c r="B28" s="95"/>
      <c r="C28" s="6">
        <v>2025</v>
      </c>
      <c r="D28" s="6"/>
      <c r="E28" s="29"/>
    </row>
    <row r="29" spans="2:5">
      <c r="B29" s="95"/>
      <c r="C29" s="6">
        <v>2026</v>
      </c>
      <c r="D29" s="6"/>
      <c r="E29" s="29"/>
    </row>
    <row r="30" spans="2:5">
      <c r="B30" s="95"/>
      <c r="C30" s="6">
        <v>2027</v>
      </c>
      <c r="D30" s="6"/>
      <c r="E30" s="29"/>
    </row>
    <row r="31" spans="2:5">
      <c r="B31" s="96"/>
      <c r="C31" s="6" t="s">
        <v>14</v>
      </c>
      <c r="D31" s="6"/>
      <c r="E31" s="29"/>
    </row>
    <row r="32" spans="2:5">
      <c r="B32" s="94" t="s">
        <v>21</v>
      </c>
      <c r="C32" s="6">
        <v>2021</v>
      </c>
      <c r="D32" s="6"/>
      <c r="E32" s="29"/>
    </row>
    <row r="33" spans="2:5">
      <c r="B33" s="95"/>
      <c r="C33" s="6">
        <v>2022</v>
      </c>
      <c r="D33" s="6"/>
      <c r="E33" s="29"/>
    </row>
    <row r="34" spans="2:5">
      <c r="B34" s="95"/>
      <c r="C34" s="6">
        <v>2023</v>
      </c>
      <c r="D34" s="6"/>
      <c r="E34" s="29"/>
    </row>
    <row r="35" spans="2:5">
      <c r="B35" s="95"/>
      <c r="C35" s="6">
        <v>2024</v>
      </c>
      <c r="D35" s="6"/>
      <c r="E35" s="29"/>
    </row>
    <row r="36" spans="2:5">
      <c r="B36" s="95"/>
      <c r="C36" s="6">
        <v>2025</v>
      </c>
      <c r="D36" s="6"/>
      <c r="E36" s="29"/>
    </row>
    <row r="37" spans="2:5">
      <c r="B37" s="95"/>
      <c r="C37" s="6">
        <v>2026</v>
      </c>
      <c r="D37" s="6"/>
      <c r="E37" s="29"/>
    </row>
    <row r="38" spans="2:5">
      <c r="B38" s="95"/>
      <c r="C38" s="6">
        <v>2027</v>
      </c>
      <c r="D38" s="6"/>
      <c r="E38" s="29"/>
    </row>
    <row r="39" spans="2:5">
      <c r="B39" s="96"/>
      <c r="C39" s="6" t="s">
        <v>14</v>
      </c>
      <c r="D39" s="6"/>
      <c r="E39" s="29"/>
    </row>
    <row r="40" spans="2:5">
      <c r="B40" s="92" t="s">
        <v>10</v>
      </c>
      <c r="C40" s="93"/>
      <c r="D40" s="27"/>
      <c r="E40" s="27"/>
    </row>
    <row r="41" spans="2:5">
      <c r="B41" s="28" t="s">
        <v>22</v>
      </c>
      <c r="C41" s="6">
        <v>2021</v>
      </c>
      <c r="D41" s="6"/>
      <c r="E41" s="6"/>
    </row>
    <row r="42" spans="2:5">
      <c r="B42" s="28" t="s">
        <v>23</v>
      </c>
      <c r="C42" s="6">
        <v>2022</v>
      </c>
      <c r="D42" s="6"/>
      <c r="E42" s="6"/>
    </row>
    <row r="43" spans="2:5">
      <c r="B43" s="30"/>
      <c r="C43" s="6">
        <v>2023</v>
      </c>
      <c r="D43" s="6"/>
      <c r="E43" s="6"/>
    </row>
    <row r="44" spans="2:5">
      <c r="B44" s="30"/>
      <c r="C44" s="6">
        <v>2024</v>
      </c>
      <c r="D44" s="6"/>
      <c r="E44" s="6"/>
    </row>
    <row r="45" spans="2:5">
      <c r="B45" s="30"/>
      <c r="C45" s="6">
        <v>2025</v>
      </c>
      <c r="D45" s="6"/>
      <c r="E45" s="6"/>
    </row>
    <row r="46" spans="2:5">
      <c r="B46" s="30"/>
      <c r="C46" s="6">
        <v>2026</v>
      </c>
      <c r="D46" s="6"/>
      <c r="E46" s="6"/>
    </row>
    <row r="47" spans="2:5">
      <c r="B47" s="30"/>
      <c r="C47" s="6">
        <v>2027</v>
      </c>
      <c r="D47" s="6"/>
      <c r="E47" s="6"/>
    </row>
    <row r="48" spans="2:5">
      <c r="B48" s="31"/>
      <c r="C48" s="6" t="s">
        <v>14</v>
      </c>
      <c r="D48" s="6"/>
      <c r="E48" s="6"/>
    </row>
    <row r="49" spans="2:5">
      <c r="B49" s="28" t="s">
        <v>22</v>
      </c>
      <c r="C49" s="6">
        <v>2021</v>
      </c>
      <c r="D49" s="6"/>
      <c r="E49" s="29"/>
    </row>
    <row r="50" spans="2:5">
      <c r="B50" s="28" t="s">
        <v>24</v>
      </c>
      <c r="C50" s="6">
        <v>2022</v>
      </c>
      <c r="D50" s="6"/>
      <c r="E50" s="29"/>
    </row>
    <row r="51" spans="2:5">
      <c r="B51" s="30"/>
      <c r="C51" s="6">
        <v>2023</v>
      </c>
      <c r="D51" s="6"/>
      <c r="E51" s="29"/>
    </row>
    <row r="52" spans="2:5">
      <c r="B52" s="30"/>
      <c r="C52" s="6">
        <v>2024</v>
      </c>
      <c r="D52" s="6"/>
      <c r="E52" s="29"/>
    </row>
    <row r="53" spans="2:5">
      <c r="B53" s="30"/>
      <c r="C53" s="6">
        <v>2025</v>
      </c>
      <c r="D53" s="6"/>
      <c r="E53" s="29"/>
    </row>
    <row r="54" spans="2:5">
      <c r="B54" s="30"/>
      <c r="C54" s="6">
        <v>2026</v>
      </c>
      <c r="D54" s="6"/>
      <c r="E54" s="29"/>
    </row>
    <row r="55" spans="2:5">
      <c r="B55" s="30"/>
      <c r="C55" s="6">
        <v>2027</v>
      </c>
      <c r="D55" s="6"/>
      <c r="E55" s="29"/>
    </row>
    <row r="56" spans="2:5">
      <c r="B56" s="31"/>
      <c r="C56" s="6" t="s">
        <v>14</v>
      </c>
      <c r="D56" s="6"/>
      <c r="E56" s="29"/>
    </row>
    <row r="59" spans="2:5">
      <c r="B59" s="99"/>
      <c r="C59" s="99"/>
      <c r="D59" s="99"/>
      <c r="E59" s="99"/>
    </row>
    <row r="60" spans="2:5">
      <c r="B60" s="99"/>
      <c r="C60" s="99"/>
      <c r="D60" s="99"/>
      <c r="E60" s="99"/>
    </row>
    <row r="61" spans="2:5">
      <c r="B61" s="99"/>
      <c r="C61" s="99"/>
      <c r="D61" s="99"/>
      <c r="E61" s="99"/>
    </row>
    <row r="62" spans="2:5">
      <c r="B62" s="99"/>
      <c r="C62" s="99"/>
      <c r="D62" s="99"/>
      <c r="E62" s="99"/>
    </row>
    <row r="63" spans="2:5">
      <c r="B63" s="99"/>
      <c r="C63" s="99"/>
      <c r="D63" s="99"/>
      <c r="E63" s="99"/>
    </row>
    <row r="64" spans="2:5">
      <c r="B64" s="99"/>
      <c r="C64" s="99"/>
      <c r="D64" s="99"/>
      <c r="E64" s="99"/>
    </row>
  </sheetData>
  <mergeCells count="10">
    <mergeCell ref="B23:C23"/>
    <mergeCell ref="B24:B31"/>
    <mergeCell ref="B32:B39"/>
    <mergeCell ref="B40:C40"/>
    <mergeCell ref="B59:E64"/>
    <mergeCell ref="B2:G2"/>
    <mergeCell ref="B3:F3"/>
    <mergeCell ref="B6:C6"/>
    <mergeCell ref="B7:B14"/>
    <mergeCell ref="B15:B22"/>
  </mergeCells>
  <pageMargins left="0.7" right="0.7" top="0.78740157500000008" bottom="0.78740157500000008"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42"/>
  <sheetViews>
    <sheetView showGridLines="0" view="pageBreakPreview" topLeftCell="A4" zoomScaleNormal="80" zoomScaleSheetLayoutView="100" workbookViewId="0">
      <selection activeCell="B36" sqref="B36:F40"/>
    </sheetView>
  </sheetViews>
  <sheetFormatPr baseColWidth="10" defaultColWidth="11.5703125" defaultRowHeight="14.25"/>
  <cols>
    <col min="1" max="1" width="11.42578125" style="4" customWidth="1"/>
    <col min="2" max="2" width="58.42578125" style="4" bestFit="1" customWidth="1"/>
    <col min="3" max="3" width="23.42578125" style="5" customWidth="1"/>
    <col min="4" max="4" width="25.5703125" style="5" customWidth="1"/>
    <col min="5" max="5" width="26.7109375" style="4" customWidth="1"/>
    <col min="6" max="6" width="27.5703125" style="4" customWidth="1"/>
    <col min="7" max="16384" width="11.5703125" style="4"/>
  </cols>
  <sheetData>
    <row r="1" spans="2:7" ht="14.1" customHeight="1"/>
    <row r="2" spans="2:7" ht="16.5" customHeight="1">
      <c r="B2" s="79"/>
      <c r="C2" s="79"/>
      <c r="D2" s="79"/>
      <c r="E2" s="79"/>
      <c r="F2" s="79"/>
    </row>
    <row r="3" spans="2:7" ht="18">
      <c r="B3" s="77" t="s">
        <v>25</v>
      </c>
      <c r="C3" s="77"/>
      <c r="D3" s="77"/>
    </row>
    <row r="5" spans="2:7" s="22" customFormat="1" ht="54" customHeight="1">
      <c r="B5" s="32" t="s">
        <v>4</v>
      </c>
      <c r="C5" s="59" t="s">
        <v>77</v>
      </c>
      <c r="D5" s="58" t="s">
        <v>76</v>
      </c>
      <c r="E5" s="60" t="s">
        <v>78</v>
      </c>
      <c r="F5" s="33" t="s">
        <v>75</v>
      </c>
    </row>
    <row r="6" spans="2:7">
      <c r="B6" s="34" t="s">
        <v>18</v>
      </c>
      <c r="C6" s="35">
        <f>15008+23733</f>
        <v>38741</v>
      </c>
      <c r="D6" s="35">
        <f>31961+59379</f>
        <v>91340</v>
      </c>
      <c r="E6" s="36">
        <f>C6</f>
        <v>38741</v>
      </c>
      <c r="F6" s="37">
        <f t="shared" ref="E6:F21" si="0">D6</f>
        <v>91340</v>
      </c>
    </row>
    <row r="7" spans="2:7">
      <c r="B7" s="38" t="s">
        <v>26</v>
      </c>
      <c r="C7" s="39">
        <f>2911+3814</f>
        <v>6725</v>
      </c>
      <c r="D7" s="39">
        <f>4813+9539</f>
        <v>14352</v>
      </c>
      <c r="E7" s="40">
        <f t="shared" si="0"/>
        <v>6725</v>
      </c>
      <c r="F7" s="41">
        <f t="shared" si="0"/>
        <v>14352</v>
      </c>
    </row>
    <row r="8" spans="2:7">
      <c r="B8" s="38" t="s">
        <v>27</v>
      </c>
      <c r="C8" s="39">
        <f>8750+14437</f>
        <v>23187</v>
      </c>
      <c r="D8" s="39">
        <f>18567+31967</f>
        <v>50534</v>
      </c>
      <c r="E8" s="40">
        <f t="shared" si="0"/>
        <v>23187</v>
      </c>
      <c r="F8" s="41">
        <f t="shared" si="0"/>
        <v>50534</v>
      </c>
    </row>
    <row r="9" spans="2:7">
      <c r="B9" s="38" t="s">
        <v>28</v>
      </c>
      <c r="C9" s="39">
        <f>11+90</f>
        <v>101</v>
      </c>
      <c r="D9" s="39">
        <f>217+2277</f>
        <v>2494</v>
      </c>
      <c r="E9" s="40">
        <f t="shared" si="0"/>
        <v>101</v>
      </c>
      <c r="F9" s="41">
        <f t="shared" si="0"/>
        <v>2494</v>
      </c>
      <c r="G9" s="42"/>
    </row>
    <row r="10" spans="2:7">
      <c r="B10" s="38" t="s">
        <v>29</v>
      </c>
      <c r="C10" s="39">
        <f>107+165</f>
        <v>272</v>
      </c>
      <c r="D10" s="39">
        <f>128+1626</f>
        <v>1754</v>
      </c>
      <c r="E10" s="40">
        <f t="shared" si="0"/>
        <v>272</v>
      </c>
      <c r="F10" s="41">
        <f t="shared" si="0"/>
        <v>1754</v>
      </c>
    </row>
    <row r="11" spans="2:7">
      <c r="B11" s="38" t="s">
        <v>30</v>
      </c>
      <c r="C11" s="39">
        <f>1252+1969</f>
        <v>3221</v>
      </c>
      <c r="D11" s="39">
        <f>3211+5634</f>
        <v>8845</v>
      </c>
      <c r="E11" s="40">
        <f t="shared" si="0"/>
        <v>3221</v>
      </c>
      <c r="F11" s="41">
        <f t="shared" si="0"/>
        <v>8845</v>
      </c>
    </row>
    <row r="12" spans="2:7">
      <c r="B12" s="38" t="s">
        <v>31</v>
      </c>
      <c r="C12" s="39">
        <f>1+9</f>
        <v>10</v>
      </c>
      <c r="D12" s="39">
        <f>4+1206</f>
        <v>1210</v>
      </c>
      <c r="E12" s="40">
        <f t="shared" si="0"/>
        <v>10</v>
      </c>
      <c r="F12" s="41">
        <f t="shared" si="0"/>
        <v>1210</v>
      </c>
    </row>
    <row r="13" spans="2:7">
      <c r="B13" s="38" t="s">
        <v>32</v>
      </c>
      <c r="C13" s="39">
        <f>1976+3249</f>
        <v>5225</v>
      </c>
      <c r="D13" s="39">
        <f>5021+7130</f>
        <v>12151</v>
      </c>
      <c r="E13" s="40">
        <f t="shared" si="0"/>
        <v>5225</v>
      </c>
      <c r="F13" s="41">
        <f t="shared" si="0"/>
        <v>12151</v>
      </c>
    </row>
    <row r="14" spans="2:7">
      <c r="B14" s="38" t="s">
        <v>33</v>
      </c>
      <c r="C14" s="39">
        <f>10002+16406</f>
        <v>26408</v>
      </c>
      <c r="D14" s="39">
        <f>21778+37601</f>
        <v>59379</v>
      </c>
      <c r="E14" s="40">
        <f t="shared" si="0"/>
        <v>26408</v>
      </c>
      <c r="F14" s="41">
        <f t="shared" si="0"/>
        <v>59379</v>
      </c>
    </row>
    <row r="15" spans="2:7">
      <c r="B15" s="38" t="s">
        <v>34</v>
      </c>
      <c r="C15" s="39">
        <f>12+99</f>
        <v>111</v>
      </c>
      <c r="D15" s="39">
        <f>221+3483</f>
        <v>3704</v>
      </c>
      <c r="E15" s="40">
        <f t="shared" si="0"/>
        <v>111</v>
      </c>
      <c r="F15" s="41">
        <f t="shared" si="0"/>
        <v>3704</v>
      </c>
    </row>
    <row r="16" spans="2:7">
      <c r="B16" s="43" t="s">
        <v>19</v>
      </c>
      <c r="C16" s="35">
        <f>1792+3776</f>
        <v>5568</v>
      </c>
      <c r="D16" s="35">
        <f>5603+10755</f>
        <v>16358</v>
      </c>
      <c r="E16" s="44">
        <f t="shared" si="0"/>
        <v>5568</v>
      </c>
      <c r="F16" s="37">
        <f t="shared" si="0"/>
        <v>16358</v>
      </c>
    </row>
    <row r="17" spans="2:6">
      <c r="B17" s="38" t="s">
        <v>35</v>
      </c>
      <c r="C17" s="45">
        <f>203+219</f>
        <v>422</v>
      </c>
      <c r="D17" s="45">
        <f>363+665</f>
        <v>1028</v>
      </c>
      <c r="E17" s="40">
        <f t="shared" si="0"/>
        <v>422</v>
      </c>
      <c r="F17" s="41">
        <f t="shared" si="0"/>
        <v>1028</v>
      </c>
    </row>
    <row r="18" spans="2:6">
      <c r="B18" s="38" t="s">
        <v>36</v>
      </c>
      <c r="C18" s="39">
        <f>128+161</f>
        <v>289</v>
      </c>
      <c r="D18" s="39">
        <f>401+495</f>
        <v>896</v>
      </c>
      <c r="E18" s="40">
        <f t="shared" si="0"/>
        <v>289</v>
      </c>
      <c r="F18" s="41">
        <f t="shared" si="0"/>
        <v>896</v>
      </c>
    </row>
    <row r="19" spans="2:6">
      <c r="B19" s="38" t="s">
        <v>37</v>
      </c>
      <c r="C19" s="39">
        <f>97+239</f>
        <v>336</v>
      </c>
      <c r="D19" s="39">
        <f>248+624</f>
        <v>872</v>
      </c>
      <c r="E19" s="40">
        <f t="shared" si="0"/>
        <v>336</v>
      </c>
      <c r="F19" s="41">
        <f t="shared" si="0"/>
        <v>872</v>
      </c>
    </row>
    <row r="20" spans="2:6">
      <c r="B20" s="38" t="s">
        <v>38</v>
      </c>
      <c r="C20" s="39">
        <f>157+349</f>
        <v>506</v>
      </c>
      <c r="D20" s="39">
        <f>405+768</f>
        <v>1173</v>
      </c>
      <c r="E20" s="40">
        <f t="shared" si="0"/>
        <v>506</v>
      </c>
      <c r="F20" s="41">
        <f t="shared" si="0"/>
        <v>1173</v>
      </c>
    </row>
    <row r="21" spans="2:6">
      <c r="B21" s="38" t="s">
        <v>39</v>
      </c>
      <c r="C21" s="39">
        <f>84+217</f>
        <v>301</v>
      </c>
      <c r="D21" s="39">
        <f>371+855</f>
        <v>1226</v>
      </c>
      <c r="E21" s="40">
        <f t="shared" si="0"/>
        <v>301</v>
      </c>
      <c r="F21" s="41">
        <f t="shared" si="0"/>
        <v>1226</v>
      </c>
    </row>
    <row r="22" spans="2:6">
      <c r="B22" s="38" t="s">
        <v>40</v>
      </c>
      <c r="C22" s="39">
        <f>256+649</f>
        <v>905</v>
      </c>
      <c r="D22" s="39">
        <f>536+1511</f>
        <v>2047</v>
      </c>
      <c r="E22" s="40">
        <f t="shared" ref="E22:F33" si="1">C22</f>
        <v>905</v>
      </c>
      <c r="F22" s="41">
        <f t="shared" si="1"/>
        <v>2047</v>
      </c>
    </row>
    <row r="23" spans="2:6">
      <c r="B23" s="38" t="s">
        <v>41</v>
      </c>
      <c r="C23" s="39">
        <f>63+162</f>
        <v>225</v>
      </c>
      <c r="D23" s="39">
        <f>515+739</f>
        <v>1254</v>
      </c>
      <c r="E23" s="40">
        <f t="shared" si="1"/>
        <v>225</v>
      </c>
      <c r="F23" s="41">
        <f t="shared" si="1"/>
        <v>1254</v>
      </c>
    </row>
    <row r="24" spans="2:6">
      <c r="B24" s="38" t="s">
        <v>42</v>
      </c>
      <c r="C24" s="39">
        <f>327+845</f>
        <v>1172</v>
      </c>
      <c r="D24" s="39">
        <f>1288+1957</f>
        <v>3245</v>
      </c>
      <c r="E24" s="40">
        <f t="shared" si="1"/>
        <v>1172</v>
      </c>
      <c r="F24" s="41">
        <f t="shared" si="1"/>
        <v>3245</v>
      </c>
    </row>
    <row r="25" spans="2:6">
      <c r="B25" s="38" t="s">
        <v>43</v>
      </c>
      <c r="C25" s="39">
        <f>43+99</f>
        <v>142</v>
      </c>
      <c r="D25" s="39">
        <f>136+263</f>
        <v>399</v>
      </c>
      <c r="E25" s="40">
        <f t="shared" si="1"/>
        <v>142</v>
      </c>
      <c r="F25" s="41">
        <f t="shared" si="1"/>
        <v>399</v>
      </c>
    </row>
    <row r="26" spans="2:6">
      <c r="B26" s="38" t="s">
        <v>44</v>
      </c>
      <c r="C26" s="39">
        <f>370+692</f>
        <v>1062</v>
      </c>
      <c r="D26" s="39">
        <f>1094+2225</f>
        <v>3319</v>
      </c>
      <c r="E26" s="40">
        <f t="shared" si="1"/>
        <v>1062</v>
      </c>
      <c r="F26" s="41">
        <f t="shared" si="1"/>
        <v>3319</v>
      </c>
    </row>
    <row r="27" spans="2:6">
      <c r="B27" s="38" t="s">
        <v>45</v>
      </c>
      <c r="C27" s="39">
        <f>2+7</f>
        <v>9</v>
      </c>
      <c r="D27" s="39">
        <f>3+13</f>
        <v>16</v>
      </c>
      <c r="E27" s="40">
        <v>9</v>
      </c>
      <c r="F27" s="41">
        <f t="shared" si="1"/>
        <v>16</v>
      </c>
    </row>
    <row r="28" spans="2:6">
      <c r="B28" s="38" t="s">
        <v>46</v>
      </c>
      <c r="C28" s="39">
        <f>62+137</f>
        <v>199</v>
      </c>
      <c r="D28" s="39">
        <f>243+640</f>
        <v>883</v>
      </c>
      <c r="E28" s="40">
        <f t="shared" si="1"/>
        <v>199</v>
      </c>
      <c r="F28" s="41">
        <f t="shared" si="1"/>
        <v>883</v>
      </c>
    </row>
    <row r="29" spans="2:6">
      <c r="B29" s="38" t="s">
        <v>47</v>
      </c>
      <c r="C29" s="39">
        <f>1300+2833</f>
        <v>4133</v>
      </c>
      <c r="D29" s="39">
        <f>3967+7596</f>
        <v>11563</v>
      </c>
      <c r="E29" s="40">
        <f t="shared" si="1"/>
        <v>4133</v>
      </c>
      <c r="F29" s="41">
        <f t="shared" si="1"/>
        <v>11563</v>
      </c>
    </row>
    <row r="30" spans="2:6">
      <c r="B30" s="43" t="s">
        <v>48</v>
      </c>
      <c r="C30" s="46">
        <v>318</v>
      </c>
      <c r="D30" s="47">
        <v>1138</v>
      </c>
      <c r="E30" s="44">
        <f t="shared" si="1"/>
        <v>318</v>
      </c>
      <c r="F30" s="44">
        <f t="shared" si="1"/>
        <v>1138</v>
      </c>
    </row>
    <row r="31" spans="2:6">
      <c r="B31" s="43" t="s">
        <v>49</v>
      </c>
      <c r="C31" s="35">
        <f>9611+16340+1574+3478</f>
        <v>31003</v>
      </c>
      <c r="D31" s="35">
        <f>23379+49216+4781+9975</f>
        <v>87351</v>
      </c>
      <c r="E31" s="48">
        <f t="shared" si="1"/>
        <v>31003</v>
      </c>
      <c r="F31" s="35">
        <f>D31</f>
        <v>87351</v>
      </c>
    </row>
    <row r="32" spans="2:6">
      <c r="B32" s="38" t="s">
        <v>50</v>
      </c>
      <c r="C32" s="39">
        <f>9611+16340</f>
        <v>25951</v>
      </c>
      <c r="D32" s="39">
        <f>23379+49216</f>
        <v>72595</v>
      </c>
      <c r="E32" s="40">
        <f t="shared" si="1"/>
        <v>25951</v>
      </c>
      <c r="F32" s="41">
        <f t="shared" si="1"/>
        <v>72595</v>
      </c>
    </row>
    <row r="33" spans="2:6">
      <c r="B33" s="38" t="s">
        <v>51</v>
      </c>
      <c r="C33" s="39">
        <f>1574+3478</f>
        <v>5052</v>
      </c>
      <c r="D33" s="39">
        <f>4781+9975</f>
        <v>14756</v>
      </c>
      <c r="E33" s="40">
        <f t="shared" si="1"/>
        <v>5052</v>
      </c>
      <c r="F33" s="41">
        <f t="shared" si="1"/>
        <v>14756</v>
      </c>
    </row>
    <row r="36" spans="2:6">
      <c r="B36" s="100" t="s">
        <v>52</v>
      </c>
      <c r="C36" s="100"/>
      <c r="D36" s="100"/>
      <c r="E36" s="100"/>
      <c r="F36" s="100"/>
    </row>
    <row r="37" spans="2:6">
      <c r="B37" s="100"/>
      <c r="C37" s="100"/>
      <c r="D37" s="100"/>
      <c r="E37" s="100"/>
      <c r="F37" s="100"/>
    </row>
    <row r="38" spans="2:6">
      <c r="B38" s="100"/>
      <c r="C38" s="100"/>
      <c r="D38" s="100"/>
      <c r="E38" s="100"/>
      <c r="F38" s="100"/>
    </row>
    <row r="39" spans="2:6">
      <c r="B39" s="100"/>
      <c r="C39" s="100"/>
      <c r="D39" s="100"/>
      <c r="E39" s="100"/>
      <c r="F39" s="100"/>
    </row>
    <row r="40" spans="2:6">
      <c r="B40" s="100"/>
      <c r="C40" s="100"/>
      <c r="D40" s="100"/>
      <c r="E40" s="100"/>
      <c r="F40" s="100"/>
    </row>
    <row r="41" spans="2:6">
      <c r="E41" s="5"/>
      <c r="F41" s="5"/>
    </row>
    <row r="42" spans="2:6">
      <c r="E42" s="5"/>
      <c r="F42" s="5"/>
    </row>
  </sheetData>
  <mergeCells count="3">
    <mergeCell ref="B3:D3"/>
    <mergeCell ref="B36:F40"/>
    <mergeCell ref="B2:F2"/>
  </mergeCells>
  <pageMargins left="0.7" right="0.7" top="0.78740157500000008" bottom="0.78740157500000008" header="0.3" footer="0.3"/>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32"/>
  <sheetViews>
    <sheetView showGridLines="0" view="pageBreakPreview" zoomScale="90" zoomScaleNormal="90" zoomScaleSheetLayoutView="90" workbookViewId="0">
      <selection activeCell="G22" sqref="G22"/>
    </sheetView>
  </sheetViews>
  <sheetFormatPr baseColWidth="10" defaultColWidth="11.5703125" defaultRowHeight="14.25"/>
  <cols>
    <col min="1" max="1" width="10.85546875" style="4" customWidth="1"/>
    <col min="2" max="2" width="58.42578125" style="4" bestFit="1" customWidth="1"/>
    <col min="3" max="3" width="27.85546875" style="5" customWidth="1"/>
    <col min="4" max="4" width="25.85546875" style="5" customWidth="1"/>
    <col min="5" max="5" width="12.85546875" style="4" customWidth="1"/>
    <col min="6" max="16384" width="11.5703125" style="4"/>
  </cols>
  <sheetData>
    <row r="2" spans="2:5" ht="17.100000000000001" customHeight="1">
      <c r="B2" s="79"/>
      <c r="C2" s="79"/>
      <c r="D2" s="79"/>
    </row>
    <row r="3" spans="2:5" ht="18" customHeight="1">
      <c r="B3" s="77" t="s">
        <v>53</v>
      </c>
      <c r="C3" s="77"/>
      <c r="D3" s="77"/>
    </row>
    <row r="4" spans="2:5" ht="15" thickBot="1"/>
    <row r="5" spans="2:5" s="22" customFormat="1" ht="54" customHeight="1" thickBot="1">
      <c r="B5" s="32" t="s">
        <v>8</v>
      </c>
      <c r="C5" s="49" t="s">
        <v>80</v>
      </c>
      <c r="D5" s="63" t="s">
        <v>78</v>
      </c>
    </row>
    <row r="6" spans="2:5" ht="15" thickBot="1">
      <c r="B6" s="43" t="s">
        <v>20</v>
      </c>
      <c r="C6" s="35">
        <f>591+1107-1-3</f>
        <v>1694</v>
      </c>
      <c r="D6" s="50">
        <f t="shared" ref="D6:D26" si="0">C6</f>
        <v>1694</v>
      </c>
    </row>
    <row r="7" spans="2:5">
      <c r="B7" s="51" t="s">
        <v>54</v>
      </c>
      <c r="C7" s="52">
        <f>81+171</f>
        <v>252</v>
      </c>
      <c r="D7" s="40">
        <f t="shared" si="0"/>
        <v>252</v>
      </c>
    </row>
    <row r="8" spans="2:5">
      <c r="B8" s="51" t="s">
        <v>55</v>
      </c>
      <c r="C8" s="39">
        <f>278+428</f>
        <v>706</v>
      </c>
      <c r="D8" s="40">
        <f t="shared" si="0"/>
        <v>706</v>
      </c>
    </row>
    <row r="9" spans="2:5" ht="14.45" customHeight="1">
      <c r="B9" s="51" t="s">
        <v>56</v>
      </c>
      <c r="C9" s="39">
        <f>21+59</f>
        <v>80</v>
      </c>
      <c r="D9" s="40">
        <f t="shared" si="0"/>
        <v>80</v>
      </c>
      <c r="E9" s="53"/>
    </row>
    <row r="10" spans="2:5">
      <c r="B10" s="51" t="s">
        <v>57</v>
      </c>
      <c r="C10" s="39">
        <f>211+445</f>
        <v>656</v>
      </c>
      <c r="D10" s="40">
        <f t="shared" si="0"/>
        <v>656</v>
      </c>
    </row>
    <row r="11" spans="2:5">
      <c r="B11" s="51" t="s">
        <v>58</v>
      </c>
      <c r="C11" s="39">
        <f>211+278+445+428</f>
        <v>1362</v>
      </c>
      <c r="D11" s="40">
        <f t="shared" si="0"/>
        <v>1362</v>
      </c>
    </row>
    <row r="12" spans="2:5">
      <c r="B12" s="43" t="s">
        <v>21</v>
      </c>
      <c r="C12" s="35">
        <f>74+158-2-2</f>
        <v>228</v>
      </c>
      <c r="D12" s="37">
        <f>C12</f>
        <v>228</v>
      </c>
    </row>
    <row r="13" spans="2:5">
      <c r="B13" s="38" t="s">
        <v>59</v>
      </c>
      <c r="C13" s="39">
        <f>4+10</f>
        <v>14</v>
      </c>
      <c r="D13" s="40">
        <f t="shared" si="0"/>
        <v>14</v>
      </c>
    </row>
    <row r="14" spans="2:5">
      <c r="B14" s="38" t="s">
        <v>60</v>
      </c>
      <c r="C14" s="39">
        <f>3+9</f>
        <v>12</v>
      </c>
      <c r="D14" s="40">
        <f t="shared" si="0"/>
        <v>12</v>
      </c>
    </row>
    <row r="15" spans="2:5">
      <c r="B15" s="38" t="s">
        <v>61</v>
      </c>
      <c r="C15" s="39">
        <f>3+15</f>
        <v>18</v>
      </c>
      <c r="D15" s="40">
        <f t="shared" si="0"/>
        <v>18</v>
      </c>
    </row>
    <row r="16" spans="2:5">
      <c r="B16" s="38" t="s">
        <v>62</v>
      </c>
      <c r="C16" s="39">
        <f>5+13</f>
        <v>18</v>
      </c>
      <c r="D16" s="40">
        <f t="shared" si="0"/>
        <v>18</v>
      </c>
    </row>
    <row r="17" spans="2:4">
      <c r="B17" s="38" t="s">
        <v>63</v>
      </c>
      <c r="C17" s="39">
        <f>8+18</f>
        <v>26</v>
      </c>
      <c r="D17" s="40">
        <f t="shared" si="0"/>
        <v>26</v>
      </c>
    </row>
    <row r="18" spans="2:4">
      <c r="B18" s="38" t="s">
        <v>64</v>
      </c>
      <c r="C18" s="39">
        <f>13+29</f>
        <v>42</v>
      </c>
      <c r="D18" s="40">
        <f t="shared" si="0"/>
        <v>42</v>
      </c>
    </row>
    <row r="19" spans="2:4">
      <c r="B19" s="38" t="s">
        <v>65</v>
      </c>
      <c r="C19" s="39">
        <f>3+7</f>
        <v>10</v>
      </c>
      <c r="D19" s="40">
        <f t="shared" si="0"/>
        <v>10</v>
      </c>
    </row>
    <row r="20" spans="2:4">
      <c r="B20" s="38" t="s">
        <v>66</v>
      </c>
      <c r="C20" s="39">
        <f>12+35</f>
        <v>47</v>
      </c>
      <c r="D20" s="40">
        <f t="shared" si="0"/>
        <v>47</v>
      </c>
    </row>
    <row r="21" spans="2:4">
      <c r="B21" s="38" t="s">
        <v>67</v>
      </c>
      <c r="C21" s="39">
        <f>3+5</f>
        <v>8</v>
      </c>
      <c r="D21" s="40">
        <f t="shared" si="0"/>
        <v>8</v>
      </c>
    </row>
    <row r="22" spans="2:4">
      <c r="B22" s="38" t="s">
        <v>68</v>
      </c>
      <c r="C22" s="39">
        <f>18+15</f>
        <v>33</v>
      </c>
      <c r="D22" s="40">
        <f t="shared" si="0"/>
        <v>33</v>
      </c>
    </row>
    <row r="23" spans="2:4">
      <c r="B23" s="38" t="s">
        <v>69</v>
      </c>
      <c r="C23" s="7">
        <f>5+13+18+15+12+35+13+29+3+9</f>
        <v>152</v>
      </c>
      <c r="D23" s="40">
        <f t="shared" si="0"/>
        <v>152</v>
      </c>
    </row>
    <row r="24" spans="2:4">
      <c r="B24" s="43" t="s">
        <v>70</v>
      </c>
      <c r="C24" s="54">
        <f>444+1052+51+151</f>
        <v>1698</v>
      </c>
      <c r="D24" s="55">
        <f t="shared" si="0"/>
        <v>1698</v>
      </c>
    </row>
    <row r="25" spans="2:4">
      <c r="B25" s="38" t="s">
        <v>71</v>
      </c>
      <c r="C25" s="39">
        <f>444+1052</f>
        <v>1496</v>
      </c>
      <c r="D25" s="40">
        <f t="shared" si="0"/>
        <v>1496</v>
      </c>
    </row>
    <row r="26" spans="2:4">
      <c r="B26" s="38" t="s">
        <v>72</v>
      </c>
      <c r="C26" s="39">
        <f>51+151</f>
        <v>202</v>
      </c>
      <c r="D26" s="40">
        <f t="shared" si="0"/>
        <v>202</v>
      </c>
    </row>
    <row r="29" spans="2:4">
      <c r="B29" s="100" t="s">
        <v>73</v>
      </c>
      <c r="C29" s="100"/>
      <c r="D29" s="100"/>
    </row>
    <row r="30" spans="2:4">
      <c r="B30" s="100"/>
      <c r="C30" s="100"/>
      <c r="D30" s="100"/>
    </row>
    <row r="31" spans="2:4">
      <c r="B31" s="100"/>
      <c r="C31" s="100"/>
      <c r="D31" s="100"/>
    </row>
    <row r="32" spans="2:4">
      <c r="B32" s="100"/>
      <c r="C32" s="100"/>
      <c r="D32" s="100"/>
    </row>
  </sheetData>
  <mergeCells count="3">
    <mergeCell ref="B2:D2"/>
    <mergeCell ref="B3:D3"/>
    <mergeCell ref="B29:D32"/>
  </mergeCells>
  <pageMargins left="0.7" right="0.7" top="0.78740157500000008" bottom="0.78740157500000008" header="0.3" footer="0.3"/>
  <pageSetup paperSize="9" scale="9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Deckblatt</vt:lpstr>
      <vt:lpstr>Übersicht BEG</vt:lpstr>
      <vt:lpstr>Übersicht Jahre</vt:lpstr>
      <vt:lpstr>BEG WG</vt:lpstr>
      <vt:lpstr>BEG NWG</vt:lpstr>
      <vt:lpstr>'BEG NWG'!Druckbereich</vt:lpstr>
      <vt:lpstr>'BEG WG'!Druckbereich</vt:lpstr>
      <vt:lpstr>Deckblatt!Druckbereich</vt:lpstr>
      <vt:lpstr>'Übersicht BEG'!Druckbereich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Schmidt, Vanessa, IIC3</dc:creator>
  <cp:lastModifiedBy>Schumann, Antje Elisabeth, Dr., IIC3</cp:lastModifiedBy>
  <cp:revision>10</cp:revision>
  <cp:lastPrinted>2021-12-20T14:40:47Z</cp:lastPrinted>
  <dcterms:created xsi:type="dcterms:W3CDTF">2021-08-23T12:58:48Z</dcterms:created>
  <dcterms:modified xsi:type="dcterms:W3CDTF">2021-12-22T07:56:38Z</dcterms:modified>
</cp:coreProperties>
</file>